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U:\01. 추진 사업\02. 대한제11호_고양지축_협동조합\100. 각종 신고 및 보고\02. 각종신고 (투자보고서,법인세,부과세 등)\1. 투자보고서\2020년\4분기\"/>
    </mc:Choice>
  </mc:AlternateContent>
  <bookViews>
    <workbookView xWindow="96" yWindow="3552" windowWidth="13836" windowHeight="7656" tabRatio="880" firstSheet="1" activeTab="6"/>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 r:id="rId42"/>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'2부.Ⅱ'!$A$1:$AK$30</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'3부.Ⅱ.3'!$A$1:$AO$11</definedName>
    <definedName name="_xlnm.Print_Area" localSheetId="23">'3부.Ⅱ.4'!$A$1:$AI$12</definedName>
    <definedName name="_xlnm.Print_Area" localSheetId="24">'3부.Ⅲ'!$A$1:$AK$19</definedName>
    <definedName name="_xlnm.Print_Area" localSheetId="25">'3부.Ⅳ.1'!$A$1:$Q$38</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'4부.Ⅰ.2'!$A$1:$AK$60</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'5부.Ⅴ'!$B$1:$AK$18</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28" i="32" l="1"/>
  <c r="R22" i="32"/>
  <c r="O34" i="43" l="1"/>
  <c r="O46" i="43"/>
  <c r="AI11" i="37" l="1"/>
  <c r="AI12" i="37"/>
  <c r="AA47" i="34"/>
  <c r="O13" i="27"/>
  <c r="V13" i="13" l="1"/>
  <c r="V12" i="13"/>
  <c r="N13" i="13"/>
  <c r="N9" i="13"/>
  <c r="AI14" i="12" l="1"/>
  <c r="W9" i="8" l="1"/>
  <c r="L8" i="8"/>
  <c r="W8" i="8" s="1"/>
  <c r="L7" i="8"/>
  <c r="W7" i="8" s="1"/>
  <c r="W6" i="8"/>
  <c r="AC6" i="8" s="1"/>
  <c r="AI8" i="8" l="1"/>
  <c r="AC7" i="8"/>
  <c r="AC8" i="8" s="1"/>
  <c r="AI7" i="8"/>
  <c r="AI9" i="8" l="1"/>
  <c r="AC9" i="8"/>
  <c r="K8" i="28" l="1"/>
  <c r="K11" i="28" l="1"/>
  <c r="K9" i="28"/>
  <c r="K10"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S3" i="28" l="1"/>
  <c r="W7" i="15"/>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AG81" i="43" s="1"/>
  <c r="AG83" i="43" s="1"/>
  <c r="AG85" i="43" s="1"/>
  <c r="U9" i="43"/>
  <c r="U81" i="43" l="1"/>
  <c r="U83" i="43" s="1"/>
  <c r="U85" i="43" s="1"/>
  <c r="G6" i="37"/>
  <c r="AF6" i="30"/>
  <c r="Z6" i="30"/>
  <c r="T6" i="30"/>
  <c r="N15" i="30" l="1"/>
  <c r="I44" i="12"/>
  <c r="I41" i="12"/>
  <c r="I35" i="12"/>
  <c r="P14" i="4"/>
  <c r="AI15" i="37"/>
  <c r="AI14" i="37"/>
  <c r="AI13" i="37"/>
  <c r="AI10" i="37"/>
  <c r="AI9" i="37"/>
  <c r="AI8"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A48" i="34"/>
  <c r="G8" i="33"/>
  <c r="AA6" i="33"/>
  <c r="Q6" i="33"/>
  <c r="AG100" i="33"/>
  <c r="U100" i="33"/>
  <c r="AG81" i="33"/>
  <c r="U81" i="33"/>
  <c r="AA71" i="33"/>
  <c r="AA60" i="33"/>
  <c r="AA46" i="33"/>
  <c r="O46" i="33"/>
  <c r="AA40" i="33"/>
  <c r="O40" i="33"/>
  <c r="AA26" i="33"/>
  <c r="AG12" i="33" s="1"/>
  <c r="O26" i="33"/>
  <c r="U12" i="33" s="1"/>
  <c r="AI9" i="33"/>
  <c r="W9" i="33"/>
  <c r="AG71" i="34" l="1"/>
  <c r="AG73" i="34" s="1"/>
  <c r="AG78" i="34" s="1"/>
  <c r="AP79" i="34" s="1"/>
  <c r="AA71" i="34"/>
  <c r="AA73" i="34" s="1"/>
  <c r="AA78" i="34" s="1"/>
  <c r="AO79" i="34" s="1"/>
  <c r="U36" i="33"/>
  <c r="U79" i="33" s="1"/>
  <c r="P13" i="4" s="1"/>
  <c r="AG36" i="33"/>
  <c r="AG79" i="33" s="1"/>
  <c r="N14" i="30"/>
  <c r="I34" i="12"/>
  <c r="M4" i="34"/>
  <c r="T7" i="34" s="1"/>
  <c r="M4" i="43"/>
  <c r="T7" i="43" s="1"/>
  <c r="L10" i="12"/>
  <c r="AC4" i="37"/>
  <c r="AC4" i="36"/>
  <c r="V4" i="37"/>
  <c r="V4" i="36"/>
  <c r="AC5" i="37"/>
  <c r="AC5" i="36"/>
  <c r="S9" i="33"/>
  <c r="M4" i="36"/>
  <c r="T7" i="36" s="1"/>
  <c r="U48" i="34"/>
  <c r="U71" i="34" s="1"/>
  <c r="U73" i="34" s="1"/>
  <c r="O48" i="34"/>
  <c r="O71" i="34" s="1"/>
  <c r="O73" i="34" s="1"/>
  <c r="O78" i="34" s="1"/>
  <c r="AM79" i="34" s="1"/>
  <c r="Q7" i="33"/>
  <c r="U110" i="33"/>
  <c r="U129" i="33" s="1"/>
  <c r="AG110" i="33"/>
  <c r="AG129" i="33" s="1"/>
  <c r="U78" i="34" l="1"/>
  <c r="AN79" i="34" s="1"/>
  <c r="N12" i="30"/>
  <c r="N6" i="30" s="1"/>
  <c r="I11" i="12"/>
  <c r="M4" i="37"/>
  <c r="P15" i="4"/>
  <c r="AE9" i="33"/>
  <c r="M5" i="43"/>
  <c r="AF7" i="43" s="1"/>
  <c r="M5" i="36"/>
  <c r="AF7" i="36" s="1"/>
  <c r="M5" i="34"/>
  <c r="P5" i="30"/>
  <c r="P11" i="30" s="1"/>
  <c r="AH11" i="30"/>
  <c r="AB11" i="30"/>
  <c r="V11" i="30"/>
  <c r="O14" i="27"/>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N3" i="27"/>
  <c r="W8" i="27"/>
  <c r="O16" i="21"/>
  <c r="AN3" i="21" s="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18" i="12" l="1"/>
  <c r="O18" i="12"/>
  <c r="AA43" i="12"/>
  <c r="AA46"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<sst xmlns="http://schemas.openxmlformats.org/spreadsheetml/2006/main" count="1566" uniqueCount="1281">
  <si>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</si>
  <si>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</si>
  <si>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</si>
  <si>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</si>
  <si>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</si>
  <si>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</si>
  <si>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</si>
  <si>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</si>
  <si>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</si>
  <si>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</si>
  <si>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</si>
  <si>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</si>
  <si>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</si>
  <si>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</si>
  <si>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</si>
  <si>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</si>
  <si>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</si>
  <si>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</si>
  <si>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</si>
  <si>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</si>
  <si>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</si>
  <si>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</si>
  <si>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</si>
  <si>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</si>
  <si>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</si>
  <si>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</si>
  <si>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</si>
  <si>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</si>
  <si>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</si>
  <si>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</si>
  <si>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</si>
  <si>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</si>
  <si>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</si>
  <si>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</si>
  <si>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</si>
  <si>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</si>
  <si>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</si>
  <si>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</si>
  <si>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</si>
  <si>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</si>
  <si>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</si>
  <si>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</si>
  <si>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</si>
  <si>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</si>
  <si>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</si>
  <si>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</si>
  <si>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</si>
  <si>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</si>
  <si>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</si>
  <si>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</si>
  <si>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</si>
  <si>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</si>
  <si>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</si>
  <si>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</si>
  <si>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</si>
  <si>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</si>
  <si>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</si>
  <si>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</si>
  <si>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</si>
  <si>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</si>
  <si>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</si>
  <si>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</si>
  <si>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</si>
  <si>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</si>
  <si>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</si>
  <si>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</si>
  <si>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</si>
  <si>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</si>
  <si>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</si>
  <si>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</si>
  <si>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</si>
  <si>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</si>
  <si>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</si>
  <si>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</si>
  <si>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</si>
  <si>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</si>
  <si>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</si>
  <si>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</si>
  <si>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</si>
  <si>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</si>
  <si>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</si>
  <si>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</si>
  <si>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</si>
  <si>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</si>
  <si>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</si>
  <si>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</si>
  <si>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</si>
  <si>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</si>
  <si>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</si>
  <si>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</si>
  <si>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</si>
  <si>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</si>
  <si>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</si>
  <si>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</si>
  <si>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</si>
  <si>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</si>
  <si>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</si>
  <si>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</si>
  <si>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</si>
  <si>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</si>
  <si>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</si>
  <si>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</si>
  <si>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</si>
  <si>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</si>
  <si>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</si>
  <si>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</si>
  <si>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</si>
  <si>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</si>
  <si>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</si>
  <si>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</si>
  <si>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</si>
  <si>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</si>
  <si>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</si>
  <si>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</si>
  <si>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</si>
  <si>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</si>
  <si>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</si>
  <si>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</si>
  <si>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</si>
  <si>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</si>
  <si>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</si>
  <si>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</si>
  <si>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</si>
  <si>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</si>
  <si>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</si>
  <si>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</si>
  <si>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</si>
  <si>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</si>
  <si>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</si>
  <si>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</si>
  <si>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</si>
  <si>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</si>
  <si>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</si>
  <si>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</si>
  <si>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</si>
  <si>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</si>
  <si>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</si>
  <si>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</si>
  <si>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</si>
  <si>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</si>
  <si>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</si>
  <si>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</si>
  <si>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</si>
  <si>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</si>
  <si>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</si>
  <si>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</si>
  <si>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</si>
  <si>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</si>
  <si>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</si>
  <si>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</si>
  <si>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</si>
  <si>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</si>
  <si>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</si>
  <si>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</si>
  <si>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</si>
  <si>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</si>
  <si>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</si>
  <si>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</si>
  <si>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</si>
  <si>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</si>
  <si>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</si>
  <si>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</si>
  <si>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</si>
  <si>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</si>
  <si>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</si>
  <si>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</si>
  <si>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</si>
  <si>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</si>
  <si>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</si>
  <si>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</si>
  <si>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</si>
  <si>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</si>
  <si>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</si>
  <si>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</si>
  <si>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</si>
  <si>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</si>
  <si>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</si>
  <si>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</si>
  <si>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</si>
  <si>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</si>
  <si>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</si>
  <si>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</si>
  <si>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</si>
  <si>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</si>
  <si>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</si>
  <si>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</si>
  <si>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</si>
  <si>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</si>
  <si>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</si>
  <si>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</si>
  <si>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</si>
  <si>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</si>
  <si>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</si>
  <si>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</si>
  <si>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</si>
  <si>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</si>
  <si>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</si>
  <si>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</si>
  <si>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</si>
  <si>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</si>
  <si>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</si>
  <si>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</si>
  <si>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</si>
  <si>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</si>
  <si>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</si>
  <si>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</si>
  <si>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</si>
  <si>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</si>
  <si>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</si>
  <si>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</si>
  <si>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</si>
  <si>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</si>
  <si>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</si>
  <si>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</si>
  <si>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</si>
  <si>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</si>
  <si>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</si>
  <si>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</si>
  <si>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</si>
  <si>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</si>
  <si>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</si>
  <si>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</si>
  <si>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</si>
  <si>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</si>
  <si>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</si>
  <si>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</si>
  <si>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</si>
  <si>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</si>
  <si>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</si>
  <si>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</si>
  <si>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</si>
  <si>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</si>
  <si>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</si>
  <si>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</si>
  <si>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</si>
  <si>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</si>
  <si>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</si>
  <si>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</si>
  <si>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</si>
  <si>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</si>
  <si>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</si>
  <si>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</si>
  <si>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</si>
  <si>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</si>
  <si>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</si>
  <si>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</si>
  <si>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</si>
  <si>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</si>
  <si>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</si>
  <si>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</si>
  <si>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</si>
  <si>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</si>
  <si>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</si>
  <si>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</si>
  <si>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</si>
  <si>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</si>
  <si>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</si>
  <si>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</si>
  <si>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</si>
  <si>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</si>
  <si>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</si>
  <si>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</si>
  <si>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</si>
  <si>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</si>
  <si>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</si>
  <si>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</si>
  <si>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</si>
  <si>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</si>
  <si>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</si>
  <si>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</si>
  <si>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</si>
  <si>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</si>
  <si>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</si>
  <si>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</si>
  <si>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</si>
  <si>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</si>
  <si>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</si>
  <si>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</si>
  <si>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</si>
  <si>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</si>
  <si>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</si>
  <si>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</si>
  <si>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</si>
  <si>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</si>
  <si>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</si>
  <si>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</si>
  <si>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</si>
  <si>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</si>
  <si>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</si>
  <si>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</si>
  <si>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</si>
  <si>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</si>
  <si>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</si>
  <si>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</si>
  <si>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</si>
  <si>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</si>
  <si>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</si>
  <si>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</si>
  <si>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</si>
  <si>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</si>
  <si>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</si>
  <si>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</si>
  <si>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</si>
  <si>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</si>
  <si>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</si>
  <si>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</si>
  <si>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</si>
  <si>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</si>
  <si>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</si>
  <si>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</si>
  <si>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</si>
  <si>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</si>
  <si>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</si>
  <si>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</si>
  <si>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</si>
  <si>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</si>
  <si>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</si>
  <si>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</si>
  <si>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</si>
  <si>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</si>
  <si>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</si>
  <si>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</si>
  <si>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</si>
  <si>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</si>
  <si>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</si>
  <si>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</si>
  <si>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</si>
  <si>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</si>
  <si>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</si>
  <si>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</si>
  <si>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</si>
  <si>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</si>
  <si>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</si>
  <si>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</si>
  <si>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</si>
  <si>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</si>
  <si>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</si>
  <si>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</si>
  <si>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</si>
  <si>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</si>
  <si>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</si>
  <si>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</si>
  <si>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</si>
  <si>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</si>
  <si>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</si>
  <si>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</si>
  <si>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</si>
  <si>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</si>
  <si>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</si>
  <si>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</si>
  <si>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</si>
  <si>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</si>
  <si>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</si>
  <si>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</si>
  <si>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</si>
  <si>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</si>
  <si>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</si>
  <si>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</si>
  <si>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</si>
  <si>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</si>
  <si>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</si>
  <si>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</si>
  <si>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</si>
  <si>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</si>
  <si>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</si>
  <si>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</si>
  <si>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</si>
  <si>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</si>
  <si>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</si>
  <si>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</si>
  <si>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</si>
  <si>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</si>
  <si>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</si>
  <si>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</si>
  <si>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</si>
  <si>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</si>
  <si>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</si>
  <si>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</si>
  <si>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</si>
  <si>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</si>
  <si>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</si>
  <si>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</si>
  <si>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</si>
  <si>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</si>
  <si>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</si>
  <si>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</si>
  <si>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</si>
  <si>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</si>
  <si>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</si>
  <si>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</si>
  <si>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</si>
  <si>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</si>
  <si>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</si>
  <si>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</si>
  <si>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</si>
  <si>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</si>
  <si>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</si>
  <si>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</si>
  <si>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</si>
  <si>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</si>
  <si>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</si>
  <si>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</si>
  <si>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</si>
  <si>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</si>
  <si>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</si>
  <si>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</si>
  <si>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</si>
  <si>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</si>
  <si>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</si>
  <si>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</si>
  <si>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</si>
  <si>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</si>
  <si>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</si>
  <si>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</si>
  <si>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</si>
  <si>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</si>
  <si>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</si>
  <si>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</si>
  <si>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</si>
  <si>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</si>
  <si>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</si>
  <si>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</si>
  <si>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</si>
  <si>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</si>
  <si>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</si>
  <si>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</si>
  <si>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</si>
  <si>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</si>
  <si>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</si>
  <si>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</si>
  <si>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</si>
  <si>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</si>
  <si>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</si>
  <si>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</si>
  <si>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</si>
  <si>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</si>
  <si>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</si>
  <si>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</si>
  <si>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</si>
  <si>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</si>
  <si>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</si>
  <si>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</si>
  <si>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</si>
  <si>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</si>
  <si>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</si>
  <si>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</si>
  <si>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</si>
  <si>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</si>
  <si>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</si>
  <si>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</si>
  <si>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</si>
  <si>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</si>
  <si>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</si>
  <si>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</si>
  <si>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</si>
  <si>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</si>
  <si>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</si>
  <si>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</si>
  <si>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</si>
  <si>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</si>
  <si>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</si>
  <si>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</si>
  <si>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</si>
  <si>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</si>
  <si>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</si>
  <si>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</si>
  <si>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</si>
  <si>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</si>
  <si>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</si>
  <si>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</si>
  <si>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</si>
  <si>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</si>
  <si>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</si>
  <si>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</si>
  <si>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</si>
  <si>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</si>
  <si>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</si>
  <si>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</si>
  <si>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</si>
  <si>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</si>
  <si>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</si>
  <si>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</si>
  <si>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</si>
  <si>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</si>
  <si>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</si>
  <si>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</si>
  <si>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</si>
  <si>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</si>
  <si>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</si>
  <si>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</si>
  <si>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</si>
  <si>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</si>
  <si>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</si>
  <si>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</si>
  <si>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</si>
  <si>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</si>
  <si>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</si>
  <si>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</si>
  <si>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</si>
  <si>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</si>
  <si>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</si>
  <si>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</si>
  <si>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</si>
  <si>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</si>
  <si>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</si>
  <si>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</si>
  <si>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</si>
  <si>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</si>
  <si>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</si>
  <si>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</si>
  <si>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</si>
  <si>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</si>
  <si>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</si>
  <si>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</si>
  <si>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</si>
  <si>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</si>
  <si>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</si>
  <si>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</si>
  <si>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</si>
  <si>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</si>
  <si>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</si>
  <si>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</si>
  <si>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</si>
  <si>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</si>
  <si>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</si>
  <si>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</si>
  <si>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</si>
  <si>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</si>
  <si>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</si>
  <si>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</si>
  <si>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</si>
  <si>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</si>
  <si>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</si>
  <si>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</si>
  <si>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</si>
  <si>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</si>
  <si>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</si>
  <si>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</si>
  <si>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</si>
  <si>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</si>
  <si>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</si>
  <si>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</si>
  <si>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</si>
  <si>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</si>
  <si>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</si>
  <si>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</si>
  <si>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</si>
  <si>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</si>
  <si>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</si>
  <si>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</si>
  <si>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</si>
  <si>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</si>
  <si>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</si>
  <si>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</si>
  <si>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</si>
  <si>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</si>
  <si>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</si>
  <si>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</si>
  <si>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</si>
  <si>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</si>
  <si>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</si>
  <si>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</si>
  <si>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</si>
  <si>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</si>
  <si>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</si>
  <si>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</si>
  <si>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</si>
  <si>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</si>
  <si>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</si>
  <si>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</si>
  <si>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</si>
  <si>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</si>
  <si>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</si>
  <si>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</si>
  <si>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</si>
  <si>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</si>
  <si>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</si>
  <si>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</si>
  <si>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</si>
  <si>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</si>
  <si>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</si>
  <si>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</si>
  <si>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</si>
  <si>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</si>
  <si>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</si>
  <si>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</si>
  <si>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</si>
  <si>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</si>
  <si>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</si>
  <si>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</si>
  <si>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</si>
  <si>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</si>
  <si>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</si>
  <si>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</si>
  <si>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</si>
  <si>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</si>
  <si>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</si>
  <si>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</si>
  <si>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</si>
  <si>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</si>
  <si>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</si>
  <si>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</si>
  <si>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</si>
  <si>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</si>
  <si>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</si>
  <si>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</si>
  <si>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</si>
  <si>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</si>
  <si>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</si>
  <si>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</si>
  <si>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</si>
  <si>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</si>
  <si>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</si>
  <si>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</si>
  <si>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</si>
  <si>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</si>
  <si>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</si>
  <si>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</si>
  <si>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</si>
  <si>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</si>
  <si>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</si>
  <si>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</si>
  <si>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</si>
  <si>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</si>
  <si>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</si>
  <si>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</si>
  <si>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</si>
  <si>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</si>
  <si>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</si>
  <si>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</si>
  <si>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</si>
  <si>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</si>
  <si>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</si>
  <si>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</si>
  <si>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</si>
  <si>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</si>
  <si>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</si>
  <si>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</si>
  <si>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</si>
  <si>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</si>
  <si>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</si>
  <si>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</si>
  <si>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</si>
  <si>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</si>
  <si>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</si>
  <si>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</si>
  <si>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</si>
  <si>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</si>
  <si>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</si>
  <si>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</si>
  <si>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</si>
  <si>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</si>
  <si>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</si>
  <si>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</si>
  <si>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</si>
  <si>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</si>
  <si>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</si>
  <si>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</si>
  <si>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</si>
  <si>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</si>
  <si>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</si>
  <si>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</si>
  <si>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</si>
  <si>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</si>
  <si>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</si>
  <si>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</si>
  <si>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</si>
  <si>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</si>
  <si>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</si>
  <si>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</si>
  <si>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</si>
  <si>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</si>
  <si>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</si>
  <si>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</si>
  <si>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</si>
  <si>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</si>
  <si>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</si>
  <si>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</si>
  <si>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</si>
  <si>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</si>
  <si>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</si>
  <si>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</si>
  <si>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</si>
  <si>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</si>
  <si>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</si>
  <si>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</si>
  <si>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</si>
  <si>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</si>
  <si>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</si>
  <si>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</si>
  <si>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</si>
  <si>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</si>
  <si>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</si>
  <si>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</si>
  <si>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</si>
  <si>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</si>
  <si>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</si>
  <si>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</si>
  <si>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</si>
  <si>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</si>
  <si>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</si>
  <si>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</si>
  <si>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</si>
  <si>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</si>
  <si>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</si>
  <si>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</si>
  <si>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</si>
  <si>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</si>
  <si>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</si>
  <si>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</si>
  <si>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</si>
  <si>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</si>
  <si>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</si>
  <si>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</si>
  <si>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</si>
  <si>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</si>
  <si>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</si>
  <si>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</si>
  <si>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</si>
  <si>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</si>
  <si>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</si>
  <si>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</si>
  <si>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</si>
  <si>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</si>
  <si>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</si>
  <si>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</si>
  <si>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</si>
  <si>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</si>
  <si>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</si>
  <si>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</si>
  <si>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</si>
  <si>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</si>
  <si>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</si>
  <si>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</si>
  <si>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</si>
  <si>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</si>
  <si>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</si>
  <si>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</si>
  <si>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</si>
  <si>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</si>
  <si>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</si>
  <si>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</si>
  <si>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</si>
  <si>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</si>
  <si>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</si>
  <si>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</si>
  <si>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</si>
  <si>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</si>
  <si>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</si>
  <si>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</si>
  <si>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</si>
  <si>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</si>
  <si>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</si>
  <si>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</si>
  <si>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</si>
  <si>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</si>
  <si>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</si>
  <si>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</si>
  <si>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</si>
  <si>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</si>
  <si>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</si>
  <si>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</si>
  <si>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</si>
  <si>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</si>
  <si>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</si>
  <si>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</si>
  <si>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</si>
  <si>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</si>
  <si>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</si>
  <si>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</si>
  <si>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</si>
  <si>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</si>
  <si>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</si>
  <si>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</si>
  <si>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</si>
  <si>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</si>
  <si>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</si>
  <si>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</si>
  <si>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</si>
  <si>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</si>
  <si>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</si>
  <si>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</si>
  <si>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</si>
  <si>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</si>
  <si>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</si>
  <si>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</si>
  <si>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</si>
  <si>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</si>
  <si>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</si>
  <si>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</si>
  <si>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</si>
  <si>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</si>
  <si>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</si>
  <si>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</si>
  <si>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</si>
  <si>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</si>
  <si>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</si>
  <si>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</si>
  <si>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</si>
  <si>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</si>
  <si>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</si>
  <si>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</si>
  <si>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</si>
  <si>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</si>
  <si>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</si>
  <si>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</si>
  <si>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</si>
  <si>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</si>
  <si>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</si>
  <si>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</si>
  <si>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</si>
  <si>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</si>
  <si>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</si>
  <si>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</si>
  <si>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</si>
  <si>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</si>
  <si>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</si>
  <si>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</si>
  <si>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</si>
  <si>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</si>
  <si>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</si>
  <si>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</si>
  <si>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</si>
  <si>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</si>
  <si>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</si>
  <si>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</si>
  <si>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</si>
  <si>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</si>
  <si>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</si>
  <si>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</si>
  <si>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</si>
  <si>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</si>
  <si>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</si>
  <si>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</si>
  <si>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</si>
  <si>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</si>
  <si>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</si>
  <si>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</si>
  <si>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</si>
  <si>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</si>
  <si>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</si>
  <si>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</si>
  <si>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</si>
  <si>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</si>
  <si>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</si>
  <si>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</si>
  <si>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</si>
  <si>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</si>
  <si>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</si>
  <si>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</si>
  <si>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</si>
  <si>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</si>
  <si>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</si>
  <si>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</si>
  <si>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</si>
  <si>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</si>
  <si>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</si>
  <si>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</si>
  <si>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</si>
  <si>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</si>
  <si>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</si>
  <si>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</si>
  <si>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</si>
  <si>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</si>
  <si>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</si>
  <si>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</si>
  <si>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</si>
  <si>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</si>
  <si>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</si>
  <si>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</si>
  <si>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</si>
  <si>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</si>
  <si>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</si>
  <si>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</si>
  <si>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</si>
  <si>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</si>
  <si>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</si>
  <si>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</si>
  <si>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</si>
  <si>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</si>
  <si>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</si>
  <si>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</si>
  <si>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</si>
  <si>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</si>
  <si>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</si>
  <si>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</si>
  <si>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</si>
  <si>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</si>
  <si>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</si>
  <si>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</si>
  <si>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</si>
  <si>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</si>
  <si>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</si>
  <si>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</si>
  <si>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</si>
  <si>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</si>
  <si>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</si>
  <si>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</si>
  <si>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</si>
  <si>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</si>
  <si>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</si>
  <si>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</si>
  <si>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</si>
  <si>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</si>
  <si>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</si>
  <si>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</si>
  <si>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</si>
  <si>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</si>
  <si>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</si>
  <si>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</si>
  <si>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</si>
  <si>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</si>
  <si>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</si>
  <si>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</si>
  <si>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</si>
  <si>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</si>
  <si>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</si>
  <si>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</si>
  <si>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</si>
  <si>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</si>
  <si>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</si>
  <si>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</si>
  <si>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</si>
  <si>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</si>
  <si>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</si>
  <si>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</si>
  <si>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</si>
  <si>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</si>
  <si>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</si>
  <si>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</si>
  <si>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</si>
  <si>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</si>
  <si>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</si>
  <si>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</si>
  <si>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</si>
  <si>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</si>
  <si>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</si>
  <si>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</si>
  <si>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</si>
  <si>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</si>
  <si>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</si>
  <si>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</si>
  <si>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</si>
  <si>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</si>
  <si>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</si>
  <si>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</si>
  <si>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</si>
  <si>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</si>
  <si>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</si>
  <si>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</si>
  <si>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</si>
  <si>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</si>
  <si>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</si>
  <si>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</si>
  <si>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</si>
  <si>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</si>
  <si>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</si>
  <si>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</si>
  <si>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</si>
  <si>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</si>
  <si>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</si>
  <si>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</si>
  <si>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</si>
  <si>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</si>
  <si>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</si>
  <si>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</si>
  <si>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</si>
  <si>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</si>
  <si>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</si>
  <si>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</si>
  <si>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</si>
  <si>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</si>
  <si>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</si>
  <si>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</si>
  <si>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</si>
  <si>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</si>
  <si>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</si>
  <si>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</si>
  <si>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</si>
  <si>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</si>
  <si>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</si>
  <si>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</si>
  <si>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</si>
  <si>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</si>
  <si>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</si>
  <si>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</si>
  <si>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</si>
  <si>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</si>
  <si>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</si>
  <si>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</si>
  <si>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</si>
  <si>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</si>
  <si>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</si>
  <si>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</si>
  <si>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</si>
  <si>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</si>
  <si>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</si>
  <si>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</si>
  <si>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</si>
  <si>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</si>
  <si>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</si>
  <si>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</si>
  <si>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</si>
  <si>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</si>
  <si>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</si>
  <si>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</si>
  <si>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</si>
  <si>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</si>
  <si>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</si>
  <si>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</si>
  <si>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</si>
  <si>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</si>
  <si>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</si>
  <si>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</si>
  <si>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</si>
  <si>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</si>
  <si>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</si>
  <si>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</si>
  <si>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</si>
  <si>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</si>
  <si>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</si>
  <si>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</si>
  <si>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</si>
  <si>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</si>
  <si>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</si>
  <si>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</si>
  <si>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</si>
  <si>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</si>
  <si>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</si>
  <si>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</si>
  <si>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</si>
  <si>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</si>
  <si>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</si>
  <si>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</si>
  <si>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</si>
  <si>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</si>
  <si>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</si>
  <si>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</si>
  <si>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</si>
  <si>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</si>
  <si>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</si>
  <si>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</si>
  <si>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</si>
  <si>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</si>
  <si>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</si>
  <si>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</si>
  <si>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</si>
  <si>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</si>
  <si>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</si>
  <si>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</si>
  <si>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</si>
  <si>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</si>
  <si>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</si>
  <si>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</si>
  <si>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</si>
  <si>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</si>
  <si>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</si>
  <si>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</si>
  <si>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</si>
  <si>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</si>
  <si>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</si>
  <si>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</si>
  <si>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</si>
  <si>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</si>
  <si>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</si>
  <si>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</si>
  <si>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</si>
  <si>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</si>
  <si>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</si>
  <si>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</si>
  <si>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</si>
  <si>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</si>
  <si>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</si>
  <si>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</si>
  <si>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</si>
  <si>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</si>
  <si>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</si>
  <si>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</si>
  <si>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</si>
  <si>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</si>
  <si>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주식회사 대한제11호뉴스테이위탁관리부동산투자회사</t>
    <phoneticPr fontId="2" type="noConversion"/>
  </si>
  <si>
    <t>양동수</t>
  </si>
  <si>
    <t>양동수</t>
    <phoneticPr fontId="2" type="noConversion"/>
  </si>
  <si>
    <t>서울특별시 강남구 영동대로 517, 26층(삼성동, 아셈타워)</t>
    <phoneticPr fontId="2" type="noConversion"/>
  </si>
  <si>
    <t>2016.12.19</t>
    <phoneticPr fontId="2" type="noConversion"/>
  </si>
  <si>
    <t>대한토지신탁㈜</t>
    <phoneticPr fontId="2" type="noConversion"/>
  </si>
  <si>
    <t>우리펀드서비스㈜</t>
    <phoneticPr fontId="2" type="noConversion"/>
  </si>
  <si>
    <t>엔에이치투자증권㈜</t>
    <phoneticPr fontId="2" type="noConversion"/>
  </si>
  <si>
    <t>- 존속기간 :  별도 정함 없음
- 해산사유  
① 존립기간을 정한 경우 그 존립기간의 만료
② 주주총회의 해산결의 
③ 합병 
④ 파산 
⑤ 법원의 해산명령 또는 해산판결 
⑥ 국토교통부장관의 영업인가 또는 등록의 취소
⑦ 부투법 제3조부터 제7조까지의 규정을 위반하여 영업인가 또는 등록이 거부된 경우
⑧ 설립 후 1년 6개월 이내에 영업인가를 받지 못하거나 등록을 하지 못한 경우</t>
    <phoneticPr fontId="2" type="noConversion"/>
  </si>
  <si>
    <t>해당사항 없음</t>
  </si>
  <si>
    <t>- 2016.12.19. 발기인총회 개최
                     회사설립(자본금 3억원)
- 2016.12.20. 자산관리위탁계약 체결 [(주)대한토지신탁]
                     자산보관위탁계약 체결 [(주)엔에이치투자증권]
                     일반사무위탁계약 체결 [우리펀드서비스(주)]
- 2016.12.30. 국토교통부 영업인가
- 2019.06.27. 유상증자(증자 후 자본금 85억원)
- 2019.08.27. 유상감자(감자 후 자본금 82억원)</t>
    <phoneticPr fontId="2" type="noConversion"/>
  </si>
  <si>
    <t>유한책임회사 더함</t>
    <phoneticPr fontId="2" type="noConversion"/>
  </si>
  <si>
    <t>110115-0001226</t>
    <phoneticPr fontId="2" type="noConversion"/>
  </si>
  <si>
    <t>2014.3 사회적경제법센터 설립
2015.6 협동조합 뉴스테이 추진
2017.5 예비 사회적 기업 지정</t>
    <phoneticPr fontId="2" type="noConversion"/>
  </si>
  <si>
    <t>결격사항 없음</t>
    <phoneticPr fontId="2" type="noConversion"/>
  </si>
  <si>
    <t>대한토지신탁㈜</t>
    <phoneticPr fontId="2" type="noConversion"/>
  </si>
  <si>
    <t>110111-1492513</t>
    <phoneticPr fontId="2" type="noConversion"/>
  </si>
  <si>
    <t>주택공제부동산신탁 창립
대한토지신탁 상호변경</t>
    <phoneticPr fontId="2" type="noConversion"/>
  </si>
  <si>
    <t>대표이사</t>
  </si>
  <si>
    <t>1976.02.09</t>
  </si>
  <si>
    <t>前 법무법인 태평양 변호사
現 유한책임회사 더함 대표</t>
    <phoneticPr fontId="2" type="noConversion"/>
  </si>
  <si>
    <t>이경호</t>
    <phoneticPr fontId="2" type="noConversion"/>
  </si>
  <si>
    <t>1974.08.16</t>
  </si>
  <si>
    <t>前 법무법인 지평 변호사
現 법무법인 더함 변호사</t>
    <phoneticPr fontId="2" type="noConversion"/>
  </si>
  <si>
    <t>김종빈</t>
    <phoneticPr fontId="2" type="noConversion"/>
  </si>
  <si>
    <t>1977.01.17</t>
  </si>
  <si>
    <t>前 한솔교육복지재단 팀장
現 유한책임회사 더함 이사</t>
    <phoneticPr fontId="2" type="noConversion"/>
  </si>
  <si>
    <t>이종제</t>
    <phoneticPr fontId="2" type="noConversion"/>
  </si>
  <si>
    <t>1968.11.06</t>
  </si>
  <si>
    <t>前 회계법인 새시대 회계사
現 협동조합공작소 이사</t>
    <phoneticPr fontId="2" type="noConversion"/>
  </si>
  <si>
    <t>기명식</t>
    <phoneticPr fontId="2" type="noConversion"/>
  </si>
  <si>
    <t>보통주</t>
    <phoneticPr fontId="2" type="noConversion"/>
  </si>
  <si>
    <t>종류주</t>
    <phoneticPr fontId="2" type="noConversion"/>
  </si>
  <si>
    <t>2016.12.19</t>
    <phoneticPr fontId="2" type="noConversion"/>
  </si>
  <si>
    <t>설립</t>
    <phoneticPr fontId="2" type="noConversion"/>
  </si>
  <si>
    <t>2019.06.27</t>
    <phoneticPr fontId="2" type="noConversion"/>
  </si>
  <si>
    <t>유상증자</t>
    <phoneticPr fontId="2" type="noConversion"/>
  </si>
  <si>
    <t>2019.08.27</t>
    <phoneticPr fontId="2" type="noConversion"/>
  </si>
  <si>
    <t>유상감자</t>
    <phoneticPr fontId="2" type="noConversion"/>
  </si>
  <si>
    <t>보통주</t>
  </si>
  <si>
    <t>주식회사 민간임대허브제5호위탁관리부동산투자회사</t>
    <phoneticPr fontId="2" type="noConversion"/>
  </si>
  <si>
    <t>최대주주</t>
  </si>
  <si>
    <t>내국인</t>
  </si>
  <si>
    <t>대한민국</t>
    <phoneticPr fontId="2" type="noConversion"/>
  </si>
  <si>
    <t>기관</t>
  </si>
  <si>
    <t>종류주</t>
    <phoneticPr fontId="2" type="noConversion"/>
  </si>
  <si>
    <t>보통주</t>
    <phoneticPr fontId="2" type="noConversion"/>
  </si>
  <si>
    <t>① 사업연도 : 회사의 사업연도는 매년 1월 1일에 개시하여 12월 31일에 종료한다.
다만, 회사의 최초 사업연도는 회사 설립등기일에 개시하여 최초로 도래하는 12월 31일에 종료한다.
② 이익의 배당 : 회사는 매 사업연도 이익배당한도의 10분의 90 이상을 주주총회 또는 정관 제49조 제5항에 따른 이사회의 결의에 따라 주주에게 배당하여야 하며 정관 제52조 2항에 따라 초과배당은 현금으로 배당하여야 한다. 이 경우 상법 제458조에 다른 이익준비금은 적립하지 아니하며, 상법 제462조 제1항에도 불구하고 부투법 시행령 제32조가 정하는 바에 따라 당해 사업연도의 감가상각비 상당액을 초과 배당할 수 있다.
③ 이익배당의 지급 : 배당금은 정기주주총회 또는 정관 제49조 제5항에 따른 이사회의 결의로 승인을 받아 매 사업연도 종료일 현재 주주명부에 기재된 주주 또는 등록된 질권자에게 지급하되, 지급방법 및 시기는 이사회에서 결정하며, 정기주주총회 또는 제49조 제5항에 따른 이사회의 결의를 한 날로부터 1개월 이내에 하여야 한다. 다만, 주주총회 또는 이사회에서 배당금의 지급시기를 따로 정한 경우에는 그러하지 아니한다.</t>
    <phoneticPr fontId="2" type="noConversion"/>
  </si>
  <si>
    <t>예치 금융상품</t>
    <phoneticPr fontId="2" type="noConversion"/>
  </si>
  <si>
    <t>보통예금</t>
    <phoneticPr fontId="2" type="noConversion"/>
  </si>
  <si>
    <t>보통예금</t>
    <phoneticPr fontId="2" type="noConversion"/>
  </si>
  <si>
    <t>부가세대급금, 미수법인세환급액</t>
    <phoneticPr fontId="2" type="noConversion"/>
  </si>
  <si>
    <t>당기순이익(손실)</t>
    <phoneticPr fontId="2" type="noConversion"/>
  </si>
  <si>
    <t>2019.01.01(당기초)</t>
    <phoneticPr fontId="2" type="noConversion"/>
  </si>
  <si>
    <t>유상감자</t>
    <phoneticPr fontId="2" type="noConversion"/>
  </si>
  <si>
    <t>유상증자</t>
    <phoneticPr fontId="2" type="noConversion"/>
  </si>
  <si>
    <t>2019.12.31(당기말)</t>
    <phoneticPr fontId="2" type="noConversion"/>
  </si>
  <si>
    <t>적정</t>
  </si>
  <si>
    <t>Ⅰ. 거래현황</t>
    <phoneticPr fontId="2" type="noConversion"/>
  </si>
  <si>
    <t>선급금, 선급비용, 부가세대급금, 미수법인세환급액</t>
    <phoneticPr fontId="2" type="noConversion"/>
  </si>
  <si>
    <t>보통예금</t>
    <phoneticPr fontId="2" type="noConversion"/>
  </si>
  <si>
    <t>기업자유</t>
    <phoneticPr fontId="2" type="noConversion"/>
  </si>
  <si>
    <t>기업자유</t>
    <phoneticPr fontId="2" type="noConversion"/>
  </si>
  <si>
    <t>변동금리</t>
    <phoneticPr fontId="2" type="noConversion"/>
  </si>
  <si>
    <t>변동금리</t>
    <phoneticPr fontId="2" type="noConversion"/>
  </si>
  <si>
    <t>변동금리</t>
    <phoneticPr fontId="2" type="noConversion"/>
  </si>
  <si>
    <t>기타</t>
    <phoneticPr fontId="2" type="noConversion"/>
  </si>
  <si>
    <t>부가세대급금
미수법인세환급액</t>
    <phoneticPr fontId="2" type="noConversion"/>
  </si>
  <si>
    <t>영업이익</t>
    <phoneticPr fontId="2" type="noConversion"/>
  </si>
  <si>
    <t>영업외수익</t>
    <phoneticPr fontId="2" type="noConversion"/>
  </si>
  <si>
    <t>잡이익</t>
    <phoneticPr fontId="2" type="noConversion"/>
  </si>
  <si>
    <t>변동금리</t>
    <phoneticPr fontId="2" type="noConversion"/>
  </si>
  <si>
    <t>`069101</t>
    <phoneticPr fontId="2" type="noConversion"/>
  </si>
  <si>
    <t>국민은행(240840)</t>
    <phoneticPr fontId="2" type="noConversion"/>
  </si>
  <si>
    <t>국민은행(043593)</t>
    <phoneticPr fontId="2" type="noConversion"/>
  </si>
  <si>
    <t>국민은행(018771)</t>
    <phoneticPr fontId="2" type="noConversion"/>
  </si>
  <si>
    <t>우리은행(756789)</t>
    <phoneticPr fontId="2" type="noConversion"/>
  </si>
  <si>
    <t>영업비용</t>
    <phoneticPr fontId="2" type="noConversion"/>
  </si>
  <si>
    <t>영업외비용</t>
    <phoneticPr fontId="2" type="noConversion"/>
  </si>
  <si>
    <t>경기 고양 지축지구 B-7BL 기업형임대주택 개발사업</t>
    <phoneticPr fontId="2" type="noConversion"/>
  </si>
  <si>
    <t>대한토지신탁㈜</t>
    <phoneticPr fontId="2" type="noConversion"/>
  </si>
  <si>
    <t>우리펀드서비스㈜</t>
    <phoneticPr fontId="2" type="noConversion"/>
  </si>
  <si>
    <t>엔에이치투자증권㈜</t>
    <phoneticPr fontId="2" type="noConversion"/>
  </si>
  <si>
    <t>&lt;사업기간&gt; 금 ￦2,717,100,000(부가가치세 포함)
 1차 유상증자 이후 매 분기 63,000,000원(부가가치세 포함)
해당 월의 마지막 영업일에 지급하고, 사업기간 마지막 보수는 사업기간 총 보수금액에서 기지급한 보수금을을 제외한 금액으로 하며, 사업기간은 125개월임.
사업기간 125개월을 초과할 경우, 그 기간과 수수료는 별도로 합의 결정함.</t>
    <phoneticPr fontId="2" type="noConversion"/>
  </si>
  <si>
    <t>&lt;건설기간&gt; (1차 유상증자 주금납일일로부터 소유권 보존등기일과 입주지정기간 개시일 중 빠른 날까지)
수수료 : 년간 ￦45,000,000 (VAT별도)
지급시기 : 사업연도 기준으로 매 분기말 종료 후 7영업일 이내 지급
&lt;운영기간&gt; (소유권 보존등기일과 입주지정기간 개시일 중 빠른 날부터 청산등기일까지)
수수료 : 년간 ￦55,000,000 (VAT별도)
지급시기 : 사업연도 기준으로 매 분기말 종료 후 7영업일 이내 지급</t>
    <phoneticPr fontId="2" type="noConversion"/>
  </si>
  <si>
    <t>&lt;건설기간&gt; (착공일로부터 소유권 보존등기일과 입주지정기간 개시일 중 빠른 날까지)
수수료 : 년간 ￦30,000,000 (VAT별도)
지급시기 : 사업연도 기준으로 매 분기말 종료 후 7영업일 이내 지급
&lt;운영기간&gt; (건설기간 다음날부터 청산등기일까지)
수수료 : 년간 ￦35,000,000 (VAT별도)
지급시기 : 사업연도 기준으로 매 분기말 종료 후 7영업일 이내 지급</t>
    <phoneticPr fontId="2" type="noConversion"/>
  </si>
  <si>
    <t>순자산</t>
    <phoneticPr fontId="2" type="noConversion"/>
  </si>
  <si>
    <t>`-자본금</t>
    <phoneticPr fontId="2" type="noConversion"/>
  </si>
  <si>
    <t>`-자본준비금</t>
    <phoneticPr fontId="2" type="noConversion"/>
  </si>
  <si>
    <t>영업비용</t>
    <phoneticPr fontId="2" type="noConversion"/>
  </si>
  <si>
    <t>경기 고양 지축지구 B-7BL 기업형임대주택 개발사업</t>
    <phoneticPr fontId="2" type="noConversion"/>
  </si>
  <si>
    <t>경기도 고양시 지축지구  B-7BL</t>
  </si>
  <si>
    <t>2022.01.31</t>
    <phoneticPr fontId="2" type="noConversion"/>
  </si>
  <si>
    <t>www.reitpia.com</t>
    <phoneticPr fontId="2" type="noConversion"/>
  </si>
  <si>
    <t>대한토지신탁㈜</t>
    <phoneticPr fontId="2" type="noConversion"/>
  </si>
  <si>
    <t>주택</t>
  </si>
  <si>
    <t>기타비상무이사</t>
    <phoneticPr fontId="2" type="noConversion"/>
  </si>
  <si>
    <t>감사</t>
    <phoneticPr fontId="2" type="noConversion"/>
  </si>
  <si>
    <t>2020.01.01</t>
    <phoneticPr fontId="2" type="noConversion"/>
  </si>
  <si>
    <t>2020.12.31</t>
    <phoneticPr fontId="2" type="noConversion"/>
  </si>
  <si>
    <t>2021.03.31</t>
    <phoneticPr fontId="2" type="noConversion"/>
  </si>
  <si>
    <t>㈜더함에스디</t>
    <phoneticPr fontId="2" type="noConversion"/>
  </si>
  <si>
    <t>※총자산의 구성현황의 금융기관 예치금에는 위의 금액에 미수이자 금액이 포함되어 있음.</t>
    <phoneticPr fontId="2" type="noConversion"/>
  </si>
  <si>
    <t>고양 지축지구 B-7BL 기업형임대주택 개발사업</t>
    <phoneticPr fontId="2" type="noConversion"/>
  </si>
  <si>
    <t>경기도 고양시 지축지구 B-7BL</t>
    <phoneticPr fontId="2" type="noConversion"/>
  </si>
  <si>
    <t>2022.01.31   (예정)</t>
    <phoneticPr fontId="2" type="noConversion"/>
  </si>
  <si>
    <t>개발사업</t>
  </si>
  <si>
    <t>※2부.총자산의 구성현황의 금융이관 예치금에는 위의 금액에 미수이자 금액이 포함되어 있음.</t>
    <phoneticPr fontId="2" type="noConversion"/>
  </si>
  <si>
    <t>선급비용</t>
    <phoneticPr fontId="2" type="noConversion"/>
  </si>
  <si>
    <t>장기선급비용</t>
    <phoneticPr fontId="2" type="noConversion"/>
  </si>
  <si>
    <t>기타영업비용
잡손실</t>
    <phoneticPr fontId="2" type="noConversion"/>
  </si>
  <si>
    <t>2019.01.01</t>
    <phoneticPr fontId="2" type="noConversion"/>
  </si>
  <si>
    <t>2020.03.25</t>
    <phoneticPr fontId="2" type="noConversion"/>
  </si>
  <si>
    <t>2019.12.31</t>
    <phoneticPr fontId="2" type="noConversion"/>
  </si>
  <si>
    <t>2021.03.31</t>
    <phoneticPr fontId="2" type="noConversion"/>
  </si>
  <si>
    <t>선급비용+장기선급비용</t>
    <phoneticPr fontId="2" type="noConversion"/>
  </si>
  <si>
    <t>2020.01.01(당기초)</t>
    <phoneticPr fontId="2" type="noConversion"/>
  </si>
  <si>
    <t>2020.12.31(당기말)</t>
    <phoneticPr fontId="2" type="noConversion"/>
  </si>
  <si>
    <t>주석6. 특수관계자와의 거래 참고</t>
    <phoneticPr fontId="2" type="noConversion"/>
  </si>
  <si>
    <t>장기차입금 : 154억원</t>
    <phoneticPr fontId="2" type="noConversion"/>
  </si>
  <si>
    <r>
      <t xml:space="preserve">BBB+ </t>
    </r>
    <r>
      <rPr>
        <sz val="10"/>
        <rFont val="함초롬바탕"/>
        <family val="1"/>
        <charset val="129"/>
      </rPr>
      <t>(유효기간 : 2021.05.28)</t>
    </r>
    <phoneticPr fontId="2" type="noConversion"/>
  </si>
  <si>
    <t>의결권 있는 주식수
보통주 329,500주
종류주 1,318,050주</t>
    <phoneticPr fontId="2" type="noConversion"/>
  </si>
  <si>
    <t>상호변경</t>
    <phoneticPr fontId="2" type="noConversion"/>
  </si>
  <si>
    <t>※ 토지를 임대하여 개발사업을 진행 중으로 토지의 소유권이 이전 되지 않음</t>
    <phoneticPr fontId="2" type="noConversion"/>
  </si>
  <si>
    <t xml:space="preserve">계정과목                        당기말               전기말
선급금                                       0원    / 272,249,648원
선급비용                     43,422,590원    / 6,188,664원
부가세대급금                   669,446원    /  573,942원
미수법인세환급액          2,037,570원    /  2,190,510원
장기선급비용               69,476,144원   /   0원      </t>
    <phoneticPr fontId="2" type="noConversion"/>
  </si>
  <si>
    <t>대리</t>
    <phoneticPr fontId="2" type="noConversion"/>
  </si>
  <si>
    <t>정종선</t>
    <phoneticPr fontId="2" type="noConversion"/>
  </si>
  <si>
    <t>정종선</t>
    <phoneticPr fontId="2" type="noConversion"/>
  </si>
  <si>
    <t>02-528-0521</t>
    <phoneticPr fontId="2" type="noConversion"/>
  </si>
  <si>
    <t>02-528-0497</t>
    <phoneticPr fontId="2" type="noConversion"/>
  </si>
  <si>
    <t>(1) 사업의 개요</t>
    <phoneticPr fontId="2" type="noConversion"/>
  </si>
  <si>
    <t>내용</t>
  </si>
  <si>
    <t>사업명</t>
  </si>
  <si>
    <t>경기 고양 지축지구 B-7BL 기업형임대주택 개발사업</t>
  </si>
  <si>
    <t>위치</t>
  </si>
  <si>
    <t>경기도 고양시 지축지구 B-7BL</t>
  </si>
  <si>
    <t>지역</t>
  </si>
  <si>
    <t>제1종일반주거지역</t>
  </si>
  <si>
    <t>용도</t>
  </si>
  <si>
    <t>공동주택(아파트)</t>
  </si>
  <si>
    <t>대지면적</t>
  </si>
  <si>
    <t xml:space="preserve">32,650.00㎡ </t>
  </si>
  <si>
    <t>연면적</t>
  </si>
  <si>
    <t xml:space="preserve">83,691.74㎡ </t>
  </si>
  <si>
    <t>건축규모</t>
  </si>
  <si>
    <t>공동주택539세대 및 부대복리시설</t>
  </si>
  <si>
    <t>용적률</t>
  </si>
  <si>
    <t>주차대수</t>
  </si>
  <si>
    <t>706대</t>
  </si>
  <si>
    <t>(2) 자금의 조달, 투자 및 회수에 관한 사항</t>
    <phoneticPr fontId="2" type="noConversion"/>
  </si>
  <si>
    <t>금액(백만원)</t>
    <phoneticPr fontId="2" type="noConversion"/>
  </si>
  <si>
    <t>내용</t>
    <phoneticPr fontId="2" type="noConversion"/>
  </si>
  <si>
    <t>자금조달</t>
    <phoneticPr fontId="2" type="noConversion"/>
  </si>
  <si>
    <t>자기자본</t>
    <phoneticPr fontId="2" type="noConversion"/>
  </si>
  <si>
    <t>주택도시기금, (유)더함
대한토지신탁㈜, ㈜동양</t>
    <phoneticPr fontId="2" type="noConversion"/>
  </si>
  <si>
    <t>보증부한도대출, 기금융자</t>
    <phoneticPr fontId="2" type="noConversion"/>
  </si>
  <si>
    <t>임대보증금</t>
    <phoneticPr fontId="2" type="noConversion"/>
  </si>
  <si>
    <t>세대별 임차인</t>
    <phoneticPr fontId="2" type="noConversion"/>
  </si>
  <si>
    <t>자금 조달 합계</t>
    <phoneticPr fontId="2" type="noConversion"/>
  </si>
  <si>
    <t>투자비용</t>
    <phoneticPr fontId="2" type="noConversion"/>
  </si>
  <si>
    <t>토지매입
관련</t>
    <phoneticPr fontId="2" type="noConversion"/>
  </si>
  <si>
    <t>토지매입금액</t>
    <phoneticPr fontId="2" type="noConversion"/>
  </si>
  <si>
    <t>취득부대비용</t>
    <phoneticPr fontId="2" type="noConversion"/>
  </si>
  <si>
    <t>취득세, 재산세 등</t>
    <phoneticPr fontId="2" type="noConversion"/>
  </si>
  <si>
    <t>건물
관련</t>
    <phoneticPr fontId="2" type="noConversion"/>
  </si>
  <si>
    <t>공사비 등</t>
    <phoneticPr fontId="2" type="noConversion"/>
  </si>
  <si>
    <t>부대비용</t>
    <phoneticPr fontId="2" type="noConversion"/>
  </si>
  <si>
    <t>제세공과금, 리츠운영비, 임대운영비, 금융비용 등</t>
    <phoneticPr fontId="2" type="noConversion"/>
  </si>
  <si>
    <t>투자비용 합계</t>
    <phoneticPr fontId="2" type="noConversion"/>
  </si>
  <si>
    <t>(단위:백만원)</t>
    <phoneticPr fontId="2" type="noConversion"/>
  </si>
  <si>
    <t>제2기</t>
    <phoneticPr fontId="2" type="noConversion"/>
  </si>
  <si>
    <t>제3기</t>
    <phoneticPr fontId="2" type="noConversion"/>
  </si>
  <si>
    <t>제4기</t>
    <phoneticPr fontId="2" type="noConversion"/>
  </si>
  <si>
    <t>법인세차감전이익</t>
    <phoneticPr fontId="2" type="noConversion"/>
  </si>
  <si>
    <t>법인세비용</t>
    <phoneticPr fontId="2" type="noConversion"/>
  </si>
  <si>
    <t>당기순이익</t>
    <phoneticPr fontId="2" type="noConversion"/>
  </si>
  <si>
    <t>위험요소</t>
    <phoneticPr fontId="2" type="noConversion"/>
  </si>
  <si>
    <t>위험정도</t>
    <phoneticPr fontId="2" type="noConversion"/>
  </si>
  <si>
    <t>부동산 취득에 대한
불확실성</t>
    <phoneticPr fontId="2" type="noConversion"/>
  </si>
  <si>
    <t>낮음</t>
    <phoneticPr fontId="2" type="noConversion"/>
  </si>
  <si>
    <t>본 건 사업의 수입은 주로 임대료이며, 사업지인근 신세계복합쇼핑몰, 이케아가 들어서 인프라가 형성되고, 지하철3호선 지축역까지 도보로 접근가능, 신분당선 용산-삼송구간이 연장될 예정되어 있고, 통일로, 외곽순환도로, 자유로 등 서울시 접근 또한 용이함. 
따라서 고양 지축지구의 경우 향후 지속적인 인구유입이 예상되는 점 등을 감안하면 수입 변동성은 낮을 것으로 예상됨.</t>
    <phoneticPr fontId="2" type="noConversion"/>
  </si>
  <si>
    <t>해당사항 없음</t>
    <phoneticPr fontId="2" type="noConversion"/>
  </si>
  <si>
    <t>구분</t>
    <phoneticPr fontId="2" type="noConversion"/>
  </si>
  <si>
    <t>타인자본</t>
    <phoneticPr fontId="2" type="noConversion"/>
  </si>
  <si>
    <t>직, 간접 공사비 등</t>
    <phoneticPr fontId="2" type="noConversion"/>
  </si>
  <si>
    <t>제비용</t>
    <phoneticPr fontId="2" type="noConversion"/>
  </si>
  <si>
    <t>기타비용 등</t>
    <phoneticPr fontId="2" type="noConversion"/>
  </si>
  <si>
    <t>(3) 추정 손익에 관한 사항</t>
    <phoneticPr fontId="2" type="noConversion"/>
  </si>
  <si>
    <t>제1기</t>
    <phoneticPr fontId="2" type="noConversion"/>
  </si>
  <si>
    <t>제5기</t>
    <phoneticPr fontId="2" type="noConversion"/>
  </si>
  <si>
    <t>제6기</t>
    <phoneticPr fontId="2" type="noConversion"/>
  </si>
  <si>
    <t>영업수익</t>
    <phoneticPr fontId="2" type="noConversion"/>
  </si>
  <si>
    <t>영업비용</t>
    <phoneticPr fontId="2" type="noConversion"/>
  </si>
  <si>
    <t>(4) 사업의 위험에 관한 사항</t>
    <phoneticPr fontId="2" type="noConversion"/>
  </si>
  <si>
    <t>토지취득방식이 아닌 임대방식으로 진행하여 토지사용에 대한 불확실성이 낮음</t>
    <phoneticPr fontId="2" type="noConversion"/>
  </si>
  <si>
    <t>사업 수익성 검토상의
추정오류의 위험</t>
    <phoneticPr fontId="2" type="noConversion"/>
  </si>
  <si>
    <t>보통</t>
    <phoneticPr fontId="2" type="noConversion"/>
  </si>
  <si>
    <t>시공에 대한 
불확실성</t>
    <phoneticPr fontId="2" type="noConversion"/>
  </si>
  <si>
    <t>시공사인 (주)동양은 보통주에 참여하며, 시공사의 시공능력과 책임준공을 고려했을 때, 시공리스크는 낮을 것으로 예상됨.</t>
    <phoneticPr fontId="2" type="noConversion"/>
  </si>
  <si>
    <t>(5) 공사 시공 등 외부용역에 관한 사항</t>
    <phoneticPr fontId="2" type="noConversion"/>
  </si>
  <si>
    <t>제25호</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</si>
</sst>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5"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
      <sz val="8"/>
      <name val="굴림체"/>
      <family val="3"/>
      <charset val="129"/>
    </font>
  </fonts>
  <fills count="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95">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20" fillId="2" borderId="24" xfId="2" applyFont="1" applyFill="1" applyBorder="1" applyAlignment="1">
      <alignment horizontal="center" vertical="center" wrapText="1"/>
    </xf>
    <xf numFmtId="41" fontId="1" fillId="0" borderId="0" xfId="3" applyFont="1" applyProtection="1">
      <alignment vertical="center"/>
    </xf>
    <xf numFmtId="41" fontId="1" fillId="2" borderId="24" xfId="3" applyFont="1" applyFill="1" applyBorder="1" applyAlignment="1">
      <alignment horizontal="right" vertical="center"/>
    </xf>
    <xf numFmtId="41" fontId="33" fillId="2" borderId="24" xfId="3" applyFont="1" applyFill="1" applyBorder="1" applyAlignment="1">
      <alignment horizontal="right" vertical="center"/>
    </xf>
    <xf numFmtId="41" fontId="1" fillId="0" borderId="0" xfId="3" applyFont="1">
      <alignment vertical="center"/>
    </xf>
    <xf numFmtId="0" fontId="17" fillId="2" borderId="1" xfId="2" applyFont="1" applyFill="1" applyBorder="1" applyAlignment="1">
      <alignment vertical="center" wrapText="1"/>
    </xf>
    <xf numFmtId="0" fontId="17" fillId="2" borderId="0" xfId="2" applyFont="1" applyFill="1" applyBorder="1" applyAlignment="1">
      <alignmen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quotePrefix="1"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7" fillId="2" borderId="24" xfId="2" applyFont="1" applyFill="1" applyBorder="1" applyAlignment="1">
      <alignment horizontal="center" vertical="center" wrapText="1" shrinkToFit="1"/>
    </xf>
    <xf numFmtId="177" fontId="17" fillId="2"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77" fontId="17" fillId="2" borderId="4" xfId="2"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17" fillId="2" borderId="3" xfId="2" quotePrefix="1" applyNumberFormat="1" applyFont="1" applyFill="1" applyBorder="1" applyAlignment="1">
      <alignment horizontal="left" vertical="center" wrapText="1" shrinkToFit="1"/>
    </xf>
    <xf numFmtId="177" fontId="17" fillId="2" borderId="2" xfId="2" quotePrefix="1" applyNumberFormat="1" applyFont="1" applyFill="1" applyBorder="1" applyAlignment="1">
      <alignment horizontal="left" vertical="center" wrapText="1" shrinkToFit="1"/>
    </xf>
    <xf numFmtId="177" fontId="17" fillId="2" borderId="4" xfId="2" quotePrefix="1" applyNumberFormat="1" applyFont="1" applyFill="1" applyBorder="1" applyAlignment="1">
      <alignment horizontal="left" vertical="center" wrapText="1" shrinkToFit="1"/>
    </xf>
    <xf numFmtId="0" fontId="1" fillId="2" borderId="24" xfId="0" applyFont="1" applyFill="1" applyBorder="1" applyAlignment="1">
      <alignment horizontal="center" vertical="center" wrapText="1"/>
    </xf>
    <xf numFmtId="177" fontId="1" fillId="2" borderId="24" xfId="0" applyNumberFormat="1" applyFont="1" applyFill="1" applyBorder="1" applyAlignment="1">
      <alignment horizontal="right" vertical="center" shrinkToFit="1"/>
    </xf>
    <xf numFmtId="0" fontId="1" fillId="2" borderId="24"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24" xfId="2" applyNumberFormat="1" applyFont="1" applyFill="1" applyBorder="1" applyAlignment="1">
      <alignment horizontal="right" vertical="center" shrinkToFit="1"/>
    </xf>
    <xf numFmtId="178" fontId="21" fillId="2" borderId="24"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3" fontId="10" fillId="0" borderId="24"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0" fillId="2"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0" fontId="10" fillId="0" borderId="24" xfId="2"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24"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21" fillId="3" borderId="0" xfId="2" applyFont="1" applyFill="1" applyBorder="1" applyAlignment="1">
      <alignment horizontal="left" vertical="center" wrapTex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17" fillId="0" borderId="24" xfId="2" applyNumberFormat="1" applyFont="1" applyFill="1" applyBorder="1" applyAlignment="1">
      <alignment horizontal="center" vertical="center" wrapTex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0" fontId="17" fillId="0" borderId="24" xfId="2" applyFont="1" applyFill="1" applyBorder="1" applyAlignment="1">
      <alignment horizontal="center" vertical="center" shrinkToFi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1" fontId="17" fillId="2" borderId="24" xfId="2" applyNumberFormat="1" applyFont="1" applyFill="1" applyBorder="1" applyAlignment="1">
      <alignment horizontal="right" vertical="center" shrinkToFi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24" xfId="2" applyNumberFormat="1" applyFont="1" applyFill="1" applyBorder="1" applyAlignment="1">
      <alignment horizontal="right" vertical="center" shrinkToFit="1"/>
    </xf>
    <xf numFmtId="41" fontId="17" fillId="2" borderId="24" xfId="2" applyNumberFormat="1" applyFont="1" applyFill="1" applyBorder="1" applyAlignment="1">
      <alignment horizontal="center" vertical="center" shrinkToFit="1"/>
    </xf>
    <xf numFmtId="0" fontId="17" fillId="0" borderId="24" xfId="2" applyFont="1" applyBorder="1" applyAlignment="1">
      <alignment horizontal="center" vertical="center" wrapText="1"/>
    </xf>
    <xf numFmtId="0" fontId="21" fillId="3" borderId="0" xfId="2" applyFont="1" applyFill="1" applyBorder="1" applyAlignment="1">
      <alignment horizontal="center" vertical="center" wrapText="1"/>
    </xf>
    <xf numFmtId="10" fontId="27" fillId="2" borderId="24" xfId="2" applyNumberFormat="1" applyFont="1" applyFill="1" applyBorder="1" applyAlignment="1">
      <alignment horizontal="center" vertical="center" wrapText="1" shrinkToFit="1"/>
    </xf>
    <xf numFmtId="10" fontId="27" fillId="2" borderId="24"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1" fillId="0" borderId="0" xfId="1" applyFont="1" applyBorder="1" applyAlignment="1">
      <alignment horizontal="left" vertical="top" wrapText="1"/>
    </xf>
    <xf numFmtId="0" fontId="21" fillId="2" borderId="24" xfId="2" applyNumberFormat="1" applyFont="1" applyFill="1" applyBorder="1" applyAlignment="1">
      <alignment horizontal="center" vertical="center"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0" fontId="17" fillId="0" borderId="24" xfId="2" applyNumberFormat="1"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0" fontId="10" fillId="4" borderId="24" xfId="2" applyFont="1" applyFill="1" applyBorder="1" applyAlignment="1">
      <alignment horizontal="center" vertical="center" wrapText="1"/>
    </xf>
    <xf numFmtId="0" fontId="1" fillId="4" borderId="24" xfId="0" applyFont="1" applyFill="1" applyBorder="1">
      <alignment vertical="center"/>
    </xf>
    <xf numFmtId="3" fontId="10" fillId="4" borderId="24" xfId="2" applyNumberFormat="1" applyFont="1" applyFill="1" applyBorder="1" applyAlignment="1">
      <alignment horizontal="center" vertical="center" wrapTex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shrinkToFit="1"/>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3" fontId="17" fillId="0" borderId="2" xfId="2"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41" fontId="17" fillId="0" borderId="2" xfId="2" applyNumberFormat="1" applyFont="1" applyFill="1" applyBorder="1" applyAlignment="1">
      <alignment horizontal="center" vertical="center" shrinkToFi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181" fontId="21" fillId="2" borderId="24" xfId="3" applyNumberFormat="1" applyFont="1" applyFill="1" applyBorder="1" applyAlignment="1">
      <alignment horizontal="center" vertical="center" shrinkToFit="1"/>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0" fontId="34" fillId="2" borderId="24" xfId="2" applyFont="1" applyFill="1" applyBorder="1" applyAlignment="1">
      <alignment horizontal="center" vertical="center" wrapText="1" shrinkToFit="1"/>
    </xf>
    <xf numFmtId="179" fontId="34" fillId="2" borderId="24" xfId="3" applyNumberFormat="1" applyFont="1" applyFill="1" applyBorder="1" applyAlignment="1">
      <alignment horizontal="center" vertical="center" wrapText="1" shrinkToFit="1"/>
    </xf>
    <xf numFmtId="14" fontId="34" fillId="5" borderId="24" xfId="2" applyNumberFormat="1" applyFont="1" applyFill="1" applyBorder="1" applyAlignment="1">
      <alignment horizontal="center" vertical="center" wrapText="1" shrinkToFit="1"/>
    </xf>
    <xf numFmtId="0" fontId="32" fillId="0" borderId="0" xfId="0" applyFont="1">
      <alignment vertical="center"/>
    </xf>
    <xf numFmtId="10" fontId="34" fillId="2" borderId="24" xfId="2" applyNumberFormat="1" applyFont="1" applyFill="1" applyBorder="1" applyAlignment="1">
      <alignment horizontal="center" vertical="center" shrinkToFit="1"/>
    </xf>
    <xf numFmtId="181" fontId="34" fillId="2" borderId="24" xfId="3" applyNumberFormat="1" applyFont="1" applyFill="1" applyBorder="1" applyAlignment="1">
      <alignment horizontal="center" vertical="center" shrinkToFi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7" fillId="2" borderId="3" xfId="2" applyFont="1" applyFill="1" applyBorder="1" applyAlignment="1">
      <alignment horizontal="center" vertical="center" wrapText="1"/>
    </xf>
    <xf numFmtId="0" fontId="17" fillId="2" borderId="2" xfId="2" applyFont="1" applyFill="1" applyBorder="1" applyAlignment="1">
      <alignment horizontal="center" vertical="center" wrapText="1"/>
    </xf>
    <xf numFmtId="0" fontId="17" fillId="2" borderId="3" xfId="2" applyFont="1" applyFill="1" applyBorder="1" applyAlignment="1">
      <alignment horizontal="left" vertical="center" wrapText="1"/>
    </xf>
    <xf numFmtId="0" fontId="17" fillId="2" borderId="2" xfId="2" applyFont="1" applyFill="1" applyBorder="1" applyAlignment="1">
      <alignment horizontal="left" vertical="center" wrapText="1"/>
    </xf>
    <xf numFmtId="0" fontId="17" fillId="2" borderId="4" xfId="2" applyFont="1" applyFill="1" applyBorder="1" applyAlignment="1">
      <alignment horizontal="left" vertical="center" wrapText="1"/>
    </xf>
    <xf numFmtId="0" fontId="17" fillId="2" borderId="11" xfId="2" applyFont="1" applyFill="1" applyBorder="1" applyAlignment="1">
      <alignment horizontal="left" vertical="center" wrapText="1"/>
    </xf>
    <xf numFmtId="0" fontId="17" fillId="2" borderId="0" xfId="2" applyFont="1" applyFill="1" applyBorder="1" applyAlignment="1">
      <alignment horizontal="left" vertical="center" wrapText="1"/>
    </xf>
    <xf numFmtId="0" fontId="17" fillId="2" borderId="0" xfId="2" applyFont="1" applyFill="1" applyBorder="1" applyAlignment="1">
      <alignment horizontal="center" vertical="center" wrapText="1"/>
    </xf>
    <xf numFmtId="181" fontId="17" fillId="2" borderId="3" xfId="3" applyNumberFormat="1" applyFont="1" applyFill="1" applyBorder="1" applyAlignment="1">
      <alignment horizontal="right" vertical="center" wrapText="1"/>
    </xf>
    <xf numFmtId="181" fontId="17" fillId="2" borderId="2" xfId="3" applyNumberFormat="1" applyFont="1" applyFill="1" applyBorder="1" applyAlignment="1">
      <alignment horizontal="right" vertical="center" wrapText="1"/>
    </xf>
    <xf numFmtId="181" fontId="17" fillId="2" borderId="4" xfId="3" applyNumberFormat="1" applyFont="1" applyFill="1" applyBorder="1" applyAlignment="1">
      <alignment horizontal="right" vertical="center" wrapText="1"/>
    </xf>
    <xf numFmtId="0" fontId="17" fillId="2" borderId="6" xfId="2" applyFont="1" applyFill="1" applyBorder="1" applyAlignment="1">
      <alignment horizontal="left" vertical="center" wrapText="1"/>
    </xf>
    <xf numFmtId="0" fontId="17" fillId="2" borderId="1" xfId="2" applyFont="1" applyFill="1" applyBorder="1" applyAlignment="1">
      <alignment horizontal="center" vertical="center" wrapText="1"/>
    </xf>
    <xf numFmtId="181" fontId="17" fillId="2" borderId="24" xfId="3" applyNumberFormat="1" applyFont="1" applyFill="1" applyBorder="1" applyAlignment="1">
      <alignment horizontal="right" vertical="center" wrapText="1"/>
    </xf>
    <xf numFmtId="41" fontId="17" fillId="2" borderId="24" xfId="3" applyFont="1" applyFill="1" applyBorder="1" applyAlignment="1">
      <alignment horizontal="right" vertical="center" wrapText="1"/>
    </xf>
    <xf numFmtId="41" fontId="17" fillId="2" borderId="3" xfId="3" applyFont="1" applyFill="1" applyBorder="1" applyAlignment="1">
      <alignment horizontal="right" vertical="center" wrapText="1"/>
    </xf>
    <xf numFmtId="41" fontId="17" fillId="2" borderId="2" xfId="3" applyFont="1" applyFill="1" applyBorder="1" applyAlignment="1">
      <alignment horizontal="right" vertical="center" wrapText="1"/>
    </xf>
    <xf numFmtId="41" fontId="17" fillId="2" borderId="4" xfId="3" applyFont="1" applyFill="1" applyBorder="1" applyAlignment="1">
      <alignment horizontal="right" vertical="center" wrapText="1"/>
    </xf>
    <xf numFmtId="41" fontId="17" fillId="5" borderId="24" xfId="3"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24" xfId="2" applyFont="1" applyFill="1" applyBorder="1" applyAlignment="1">
      <alignment horizontal="center"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83820</xdr:colOff>
      <xdr:row>27</xdr:row>
      <xdr:rowOff>144781</xdr:rowOff>
    </xdr:from>
    <xdr:to>
      <xdr:col>11</xdr:col>
      <xdr:colOff>438992</xdr:colOff>
      <xdr:row>29</xdr:row>
      <xdr:rowOff>74417</xdr:rowOff>
    </xdr:to>
    <xdr:pic>
      <xdr:nvPicPr>
        <xdr:cNvPr id="7" name="그림 6" descr="대한제11호법인도장.png"/>
        <xdr:cNvPicPr>
          <a:picLocks noChangeAspect="1"/>
        </xdr:cNvPicPr>
      </xdr:nvPicPr>
      <xdr:blipFill>
        <a:blip xmlns:r="http://schemas.openxmlformats.org/officeDocument/2006/relationships" r:embed="rId1" cstate="print"/>
        <a:stretch>
          <a:fillRect/>
        </a:stretch>
      </xdr:blipFill>
      <xdr:spPr>
        <a:xfrm rot="20343676">
          <a:off x="5989320" y="5692141"/>
          <a:ext cx="355172" cy="371596"/>
        </a:xfrm>
        <a:prstGeom prst="rect">
          <a:avLst/>
        </a:prstGeom>
      </xdr:spPr>
    </xdr:pic>
    <xdr:clientData/>
  </xdr:twoCellAnchor>
  <xdr:twoCellAnchor editAs="oneCell">
    <xdr:from>
      <xdr:col>11</xdr:col>
      <xdr:colOff>28574</xdr:colOff>
      <xdr:row>34</xdr:row>
      <xdr:rowOff>117963</xdr:rowOff>
    </xdr:from>
    <xdr:to>
      <xdr:col>11</xdr:col>
      <xdr:colOff>457199</xdr:colOff>
      <xdr:row>36</xdr:row>
      <xdr:rowOff>28575</xdr:rowOff>
    </xdr:to>
    <xdr:pic>
      <xdr:nvPicPr>
        <xdr:cNvPr id="6" name="그림 5"/>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4287" r="11428"/>
        <a:stretch/>
      </xdr:blipFill>
      <xdr:spPr>
        <a:xfrm>
          <a:off x="5972174" y="7404588"/>
          <a:ext cx="428625" cy="329712"/>
        </a:xfrm>
        <a:prstGeom prst="rect">
          <a:avLst/>
        </a:prstGeom>
      </xdr:spPr>
    </xdr:pic>
    <xdr:clientData/>
  </xdr:twoCellAnchor>
  <xdr:twoCellAnchor editAs="oneCell">
    <xdr:from>
      <xdr:col>11</xdr:col>
      <xdr:colOff>47624</xdr:colOff>
      <xdr:row>32</xdr:row>
      <xdr:rowOff>146538</xdr:rowOff>
    </xdr:from>
    <xdr:to>
      <xdr:col>11</xdr:col>
      <xdr:colOff>476249</xdr:colOff>
      <xdr:row>34</xdr:row>
      <xdr:rowOff>19050</xdr:rowOff>
    </xdr:to>
    <xdr:pic>
      <xdr:nvPicPr>
        <xdr:cNvPr id="5" name="그림 4"/>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4287" r="11428"/>
        <a:stretch/>
      </xdr:blipFill>
      <xdr:spPr>
        <a:xfrm>
          <a:off x="5991224" y="6975963"/>
          <a:ext cx="428625" cy="329712"/>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5943600" y="5191125"/>
          <a:ext cx="4095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a16="http://schemas.microsoft.com/office/drawing/2014/main" xmlns=""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01.%20&#52628;&#51652;%20&#49324;&#50629;\02.%20&#45824;&#54620;&#51228;11&#54840;_&#44256;&#50577;&#51648;&#52629;_&#54801;&#46041;&#51312;&#54633;\100.%20&#44033;&#51333;%20&#49888;&#44256;%20&#48143;%20&#48372;&#44256;\02.%20&#44033;&#51333;&#49888;&#44256;%20(&#53804;&#51088;&#48372;&#44256;&#49436;,&#48277;&#51064;&#49464;,&#48512;&#44284;&#49464;%20&#46321;)\1.%20&#53804;&#51088;&#48372;&#44256;&#49436;\2019&#45380;\2019&#45380;%204&#48516;&#44592;(4&#44592;_4&#48516;&#44592;)\&#45824;&#54620;&#51228;11&#54840;_&#51228;4&#44592;_3&#48516;&#44592;_&#53804;&#51088;&#48372;&#44256;&#49436;_&#52488;&#505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부.Ⅰ.1"/>
      <sheetName val="1부.Ⅰ.2.1)"/>
      <sheetName val="1부.Ⅰ.2.2)"/>
      <sheetName val="1부.Ⅰ.3.1)"/>
      <sheetName val="1부.Ⅰ.3.2)"/>
      <sheetName val="1부.Ⅰ.4.1)"/>
      <sheetName val="1부.Ⅰ.4.2)"/>
      <sheetName val="1부.Ⅰ.4.3)"/>
      <sheetName val="1부.Ⅰ.5"/>
      <sheetName val="2부.Ⅰ"/>
      <sheetName val="2부.Ⅰ.1.1)"/>
      <sheetName val="2부.Ⅰ.1.2)"/>
      <sheetName val="2부.Ⅰ.1.3)"/>
      <sheetName val="2부.Ⅰ.2"/>
      <sheetName val="2부.Ⅰ.3"/>
      <sheetName val="2부.Ⅰ.4"/>
      <sheetName val="2부.Ⅱ"/>
      <sheetName val="3부.Ⅰ"/>
      <sheetName val="3부.Ⅱ.1.1)"/>
      <sheetName val="3부.Ⅱ.1.2)"/>
      <sheetName val="3부.Ⅱ.2"/>
      <sheetName val="3부.Ⅱ.3"/>
      <sheetName val="3부.Ⅱ.4"/>
      <sheetName val="3부.Ⅲ"/>
      <sheetName val="3부.Ⅳ.1"/>
      <sheetName val="3부.Ⅳ.2"/>
      <sheetName val="3부.Ⅴ"/>
      <sheetName val="4부.Ⅰ.1"/>
      <sheetName val="4부.Ⅰ.2"/>
      <sheetName val="5부.Ⅰ"/>
      <sheetName val="5부.Ⅱ"/>
      <sheetName val="5부.Ⅲ"/>
      <sheetName val="5부.Ⅳ"/>
      <sheetName val="5부.Ⅴ"/>
      <sheetName val="5부.Ⅵ"/>
      <sheetName val="5부.Ⅶ"/>
      <sheetName val="6부.Ⅰ"/>
      <sheetName val="7부.Ⅰ"/>
      <sheetName val="8부.Ⅰ"/>
    </sheetNames>
    <sheetDataSet>
      <sheetData sheetId="0"/>
      <sheetData sheetId="1"/>
      <sheetData sheetId="2"/>
      <sheetData sheetId="3"/>
      <sheetData sheetId="4">
        <row r="10">
          <cell r="O10">
            <v>329500</v>
          </cell>
        </row>
        <row r="11">
          <cell r="O11">
            <v>1318050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12" zoomScaleNormal="100" zoomScaleSheetLayoutView="100" workbookViewId="0">
      <selection activeCell="O21" sqref="O21"/>
    </sheetView>
  </sheetViews>
  <sheetFormatPr defaultRowHeight="17.399999999999999" x14ac:dyDescent="0.4"/>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x14ac:dyDescent="0.4"/>
    <row r="2" spans="1:12" s="1" customFormat="1" ht="15" x14ac:dyDescent="0.4"/>
    <row r="3" spans="1:12" s="1" customFormat="1" ht="39" x14ac:dyDescent="0.4">
      <c r="A3" s="226" t="s">
        <v>0</v>
      </c>
      <c r="B3" s="226"/>
      <c r="C3" s="226"/>
      <c r="D3" s="226"/>
      <c r="E3" s="226"/>
      <c r="F3" s="226"/>
      <c r="G3" s="226"/>
      <c r="H3" s="226"/>
      <c r="I3" s="226"/>
      <c r="J3" s="226"/>
      <c r="K3" s="226"/>
      <c r="L3" s="226"/>
    </row>
    <row r="4" spans="1:12" s="1" customFormat="1" ht="9" customHeight="1" x14ac:dyDescent="0.4">
      <c r="A4" s="2"/>
      <c r="B4" s="2"/>
      <c r="C4" s="2"/>
      <c r="D4" s="2"/>
      <c r="E4" s="2"/>
      <c r="F4" s="2"/>
      <c r="G4" s="2"/>
      <c r="H4" s="2"/>
      <c r="I4" s="2"/>
      <c r="J4" s="2"/>
      <c r="K4" s="2"/>
      <c r="L4" s="2"/>
    </row>
    <row r="5" spans="1:12" s="1" customFormat="1" ht="7.5" customHeight="1" x14ac:dyDescent="0.4">
      <c r="D5" s="227"/>
      <c r="E5" s="227"/>
      <c r="F5" s="227"/>
      <c r="G5" s="227"/>
      <c r="H5" s="3"/>
      <c r="I5" s="4"/>
    </row>
    <row r="6" spans="1:12" s="1" customFormat="1" ht="16.8" x14ac:dyDescent="0.4">
      <c r="D6" s="228" t="s">
        <v>1178</v>
      </c>
      <c r="E6" s="228"/>
      <c r="F6" s="5" t="s">
        <v>1</v>
      </c>
      <c r="G6" s="228" t="s">
        <v>1179</v>
      </c>
      <c r="H6" s="228"/>
      <c r="I6" s="5" t="s">
        <v>2</v>
      </c>
    </row>
    <row r="7" spans="1:12" s="1" customFormat="1" ht="15" x14ac:dyDescent="0.4"/>
    <row r="8" spans="1:12" s="1" customFormat="1" ht="16.8" x14ac:dyDescent="0.4">
      <c r="E8" s="6" t="s">
        <v>3</v>
      </c>
      <c r="F8" s="14">
        <v>5</v>
      </c>
      <c r="G8" s="7" t="s">
        <v>4</v>
      </c>
    </row>
    <row r="9" spans="1:12" s="1" customFormat="1" ht="15" x14ac:dyDescent="0.4"/>
    <row r="10" spans="1:12" s="1" customFormat="1" ht="15" x14ac:dyDescent="0.4"/>
    <row r="11" spans="1:12" s="1" customFormat="1" ht="16.8" x14ac:dyDescent="0.4">
      <c r="B11" s="229" t="s">
        <v>5</v>
      </c>
      <c r="C11" s="229"/>
      <c r="D11" s="229"/>
      <c r="E11" s="229"/>
      <c r="F11" s="229"/>
      <c r="G11" s="9"/>
      <c r="H11" s="9"/>
      <c r="I11" s="9"/>
    </row>
    <row r="12" spans="1:12" s="1" customFormat="1" ht="6.75" customHeight="1" x14ac:dyDescent="0.4"/>
    <row r="13" spans="1:12" s="1" customFormat="1" ht="16.8" x14ac:dyDescent="0.4">
      <c r="D13" s="230"/>
      <c r="E13" s="230"/>
      <c r="F13" s="230"/>
      <c r="G13" s="230"/>
      <c r="H13" s="230"/>
      <c r="I13" s="230"/>
    </row>
    <row r="14" spans="1:12" s="1" customFormat="1" ht="38.25" customHeight="1" x14ac:dyDescent="0.4">
      <c r="B14" s="231" t="s">
        <v>6</v>
      </c>
      <c r="C14" s="229"/>
      <c r="D14" s="229"/>
      <c r="E14" s="229"/>
      <c r="F14" s="229"/>
      <c r="G14" s="229"/>
      <c r="H14" s="229"/>
      <c r="I14" s="229"/>
      <c r="J14" s="229"/>
      <c r="K14" s="229"/>
    </row>
    <row r="15" spans="1:12" s="1" customFormat="1" ht="15" x14ac:dyDescent="0.4"/>
    <row r="16" spans="1:12" s="1" customFormat="1" ht="15" x14ac:dyDescent="0.4"/>
    <row r="17" spans="4:11" s="1" customFormat="1" ht="15" x14ac:dyDescent="0.4">
      <c r="J17" s="232" t="s">
        <v>1180</v>
      </c>
      <c r="K17" s="233"/>
    </row>
    <row r="18" spans="4:11" s="1" customFormat="1" ht="15" x14ac:dyDescent="0.4"/>
    <row r="19" spans="4:11" s="1" customFormat="1" ht="15" x14ac:dyDescent="0.4"/>
    <row r="20" spans="4:11" s="1" customFormat="1" ht="15" x14ac:dyDescent="0.4"/>
    <row r="21" spans="4:11" s="1" customFormat="1" ht="15" x14ac:dyDescent="0.4"/>
    <row r="22" spans="4:11" s="1" customFormat="1" ht="15" x14ac:dyDescent="0.4"/>
    <row r="23" spans="4:11" s="1" customFormat="1" ht="15" x14ac:dyDescent="0.4"/>
    <row r="24" spans="4:11" s="1" customFormat="1" ht="15" x14ac:dyDescent="0.4"/>
    <row r="25" spans="4:11" s="1" customFormat="1" ht="15" x14ac:dyDescent="0.4"/>
    <row r="26" spans="4:11" s="1" customFormat="1" ht="15" x14ac:dyDescent="0.4"/>
    <row r="27" spans="4:11" s="1" customFormat="1" ht="15" x14ac:dyDescent="0.4"/>
    <row r="28" spans="4:11" s="1" customFormat="1" ht="15" x14ac:dyDescent="0.4">
      <c r="D28" s="11" t="s">
        <v>7</v>
      </c>
      <c r="E28" s="234" t="s">
        <v>1080</v>
      </c>
      <c r="F28" s="234"/>
      <c r="G28" s="234"/>
      <c r="H28" s="234"/>
      <c r="I28" s="234"/>
      <c r="J28" s="234"/>
      <c r="K28" s="234"/>
    </row>
    <row r="29" spans="4:11" s="1" customFormat="1" ht="20.25" customHeight="1" x14ac:dyDescent="0.4">
      <c r="D29" s="11" t="s">
        <v>8</v>
      </c>
      <c r="E29" s="234" t="s">
        <v>1082</v>
      </c>
      <c r="F29" s="234"/>
      <c r="G29" s="234"/>
      <c r="H29" s="234"/>
      <c r="I29" s="234"/>
      <c r="J29" s="234"/>
      <c r="K29" s="234"/>
    </row>
    <row r="30" spans="4:11" s="1" customFormat="1" ht="15" x14ac:dyDescent="0.4">
      <c r="D30" s="11" t="s">
        <v>9</v>
      </c>
      <c r="E30" s="234" t="s">
        <v>1083</v>
      </c>
      <c r="F30" s="234"/>
      <c r="G30" s="234"/>
      <c r="H30" s="234"/>
      <c r="I30" s="234"/>
      <c r="J30" s="234"/>
      <c r="K30" s="234"/>
    </row>
    <row r="31" spans="4:11" s="1" customFormat="1" ht="15" x14ac:dyDescent="0.4">
      <c r="D31" s="11"/>
      <c r="E31" s="224" t="s">
        <v>10</v>
      </c>
      <c r="F31" s="224"/>
      <c r="G31" s="225" t="s">
        <v>1208</v>
      </c>
      <c r="H31" s="225"/>
      <c r="I31" s="225"/>
      <c r="J31" s="225"/>
      <c r="K31" s="225"/>
    </row>
    <row r="32" spans="4:11" s="1" customFormat="1" x14ac:dyDescent="0.4">
      <c r="D32" s="11"/>
      <c r="E32" s="224" t="s">
        <v>11</v>
      </c>
      <c r="F32" s="224"/>
      <c r="G32" s="235" t="s">
        <v>1173</v>
      </c>
      <c r="H32" s="234"/>
      <c r="I32" s="234"/>
      <c r="J32" s="234"/>
      <c r="K32" s="234"/>
    </row>
    <row r="33" spans="1:12" s="1" customFormat="1" ht="15" x14ac:dyDescent="0.4">
      <c r="D33" s="11" t="s">
        <v>12</v>
      </c>
      <c r="E33" s="236" t="s">
        <v>13</v>
      </c>
      <c r="F33" s="236"/>
      <c r="G33" s="225" t="s">
        <v>1174</v>
      </c>
      <c r="H33" s="225"/>
      <c r="I33" s="225"/>
      <c r="J33" s="12" t="s">
        <v>14</v>
      </c>
      <c r="K33" s="15" t="s">
        <v>1205</v>
      </c>
    </row>
    <row r="34" spans="1:12" s="1" customFormat="1" ht="20.25" customHeight="1" x14ac:dyDescent="0.4">
      <c r="E34" s="236" t="s">
        <v>15</v>
      </c>
      <c r="F34" s="236"/>
      <c r="G34" s="225" t="s">
        <v>1209</v>
      </c>
      <c r="H34" s="225"/>
      <c r="I34" s="225"/>
      <c r="J34" s="13" t="s">
        <v>16</v>
      </c>
      <c r="K34" s="15" t="s">
        <v>1206</v>
      </c>
    </row>
    <row r="35" spans="1:12" s="1" customFormat="1" ht="16.5" customHeight="1" x14ac:dyDescent="0.4">
      <c r="D35" s="11" t="s">
        <v>17</v>
      </c>
      <c r="E35" s="236" t="s">
        <v>13</v>
      </c>
      <c r="F35" s="236"/>
      <c r="G35" s="225" t="s">
        <v>1085</v>
      </c>
      <c r="H35" s="225"/>
      <c r="I35" s="225"/>
      <c r="J35" s="12" t="s">
        <v>14</v>
      </c>
      <c r="K35" s="15" t="s">
        <v>1205</v>
      </c>
    </row>
    <row r="36" spans="1:12" s="1" customFormat="1" ht="16.5" customHeight="1" x14ac:dyDescent="0.4">
      <c r="E36" s="236" t="s">
        <v>15</v>
      </c>
      <c r="F36" s="236"/>
      <c r="G36" s="225" t="s">
        <v>1209</v>
      </c>
      <c r="H36" s="225"/>
      <c r="I36" s="225"/>
      <c r="J36" s="13" t="s">
        <v>16</v>
      </c>
      <c r="K36" s="15" t="s">
        <v>1207</v>
      </c>
    </row>
    <row r="37" spans="1:12" s="1" customFormat="1" ht="15" x14ac:dyDescent="0.4"/>
    <row r="38" spans="1:12" s="1" customFormat="1" ht="15" x14ac:dyDescent="0.4"/>
    <row r="39" spans="1:12" s="1" customFormat="1" ht="86.25" customHeight="1" x14ac:dyDescent="0.4">
      <c r="A39" s="237" t="s">
        <v>18</v>
      </c>
      <c r="B39" s="238"/>
      <c r="C39" s="238"/>
      <c r="D39" s="238"/>
      <c r="E39" s="238"/>
      <c r="F39" s="238"/>
      <c r="G39" s="238"/>
      <c r="H39" s="238"/>
      <c r="I39" s="238"/>
      <c r="J39" s="238"/>
      <c r="K39" s="238"/>
      <c r="L39" s="239"/>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8" zoomScaleNormal="85" zoomScaleSheetLayoutView="100" workbookViewId="0">
      <selection activeCell="AM20" sqref="AM20"/>
    </sheetView>
  </sheetViews>
  <sheetFormatPr defaultRowHeight="17.399999999999999" x14ac:dyDescent="0.4"/>
  <cols>
    <col min="1" max="4" width="1.09765625" style="1" customWidth="1"/>
    <col min="5" max="37" width="2.3984375" style="1" customWidth="1"/>
    <col min="38" max="38" width="22.5" style="1" customWidth="1"/>
    <col min="39" max="39" width="9" style="1"/>
  </cols>
  <sheetData>
    <row r="2" spans="1:39" ht="19.8" x14ac:dyDescent="0.4">
      <c r="A2" s="240" t="s">
        <v>19</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39" x14ac:dyDescent="0.4">
      <c r="A3" s="29"/>
      <c r="B3" s="29"/>
      <c r="C3" s="29"/>
      <c r="D3" s="29"/>
      <c r="E3" s="29"/>
      <c r="F3" s="29"/>
      <c r="G3" s="29"/>
      <c r="H3" s="29"/>
      <c r="I3" s="29"/>
      <c r="J3" s="29"/>
      <c r="K3" s="29"/>
      <c r="L3" s="29"/>
      <c r="M3" s="29"/>
      <c r="N3" s="29"/>
      <c r="O3" s="29"/>
      <c r="P3" s="29"/>
    </row>
    <row r="4" spans="1:39" x14ac:dyDescent="0.4">
      <c r="A4" s="29"/>
      <c r="B4" s="29"/>
      <c r="C4" s="29"/>
      <c r="D4" s="29"/>
      <c r="E4" s="29"/>
      <c r="F4" s="29"/>
      <c r="G4" s="29"/>
      <c r="H4" s="29"/>
      <c r="I4" s="29"/>
      <c r="J4" s="29"/>
      <c r="K4" s="29"/>
      <c r="L4" s="29"/>
      <c r="M4" s="29"/>
      <c r="N4" s="29"/>
      <c r="O4" s="29"/>
      <c r="P4" s="29"/>
      <c r="Y4" s="9"/>
      <c r="Z4" s="9"/>
      <c r="AA4" s="9"/>
      <c r="AB4" s="9"/>
      <c r="AC4" s="9"/>
      <c r="AD4" s="9"/>
      <c r="AE4" s="9"/>
      <c r="AF4" s="9"/>
      <c r="AG4" s="9"/>
      <c r="AH4" s="9"/>
      <c r="AI4" s="9"/>
      <c r="AJ4" s="9"/>
      <c r="AK4" s="9"/>
    </row>
    <row r="5" spans="1:39" ht="19.5" customHeight="1" x14ac:dyDescent="0.4">
      <c r="A5" s="241" t="s">
        <v>20</v>
      </c>
      <c r="B5" s="241"/>
      <c r="C5" s="241"/>
      <c r="D5" s="241"/>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c r="AG5" s="241"/>
      <c r="AH5" s="19"/>
      <c r="AI5" s="19"/>
      <c r="AJ5" s="19"/>
      <c r="AK5" s="37"/>
      <c r="AL5" s="16"/>
    </row>
    <row r="6" spans="1:39" ht="19.8" x14ac:dyDescent="0.4">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37"/>
      <c r="AL6" s="16"/>
    </row>
    <row r="7" spans="1:39" ht="19.8" x14ac:dyDescent="0.4">
      <c r="A7" s="19"/>
      <c r="B7" s="242" t="s">
        <v>21</v>
      </c>
      <c r="C7" s="242"/>
      <c r="D7" s="242"/>
      <c r="E7" s="242"/>
      <c r="F7" s="242"/>
      <c r="G7" s="242"/>
      <c r="H7" s="242"/>
      <c r="I7" s="242"/>
      <c r="J7" s="242"/>
      <c r="K7" s="242"/>
      <c r="L7" s="242"/>
      <c r="M7" s="242"/>
      <c r="N7" s="242"/>
      <c r="O7" s="242"/>
      <c r="P7" s="242"/>
      <c r="Q7" s="19"/>
      <c r="R7" s="19"/>
      <c r="S7" s="19"/>
      <c r="T7" s="19"/>
      <c r="U7" s="19"/>
      <c r="V7" s="19"/>
      <c r="W7" s="19"/>
      <c r="X7" s="19"/>
      <c r="Y7" s="19"/>
      <c r="Z7" s="19"/>
      <c r="AA7" s="19"/>
      <c r="AB7" s="19"/>
      <c r="AC7" s="19"/>
      <c r="AD7" s="19"/>
      <c r="AE7" s="19"/>
      <c r="AF7" s="19"/>
      <c r="AG7" s="19"/>
      <c r="AH7" s="19"/>
      <c r="AI7" s="19"/>
      <c r="AJ7" s="19"/>
      <c r="AK7" s="37"/>
      <c r="AL7" s="16"/>
    </row>
    <row r="8" spans="1:39" ht="19.8" x14ac:dyDescent="0.4">
      <c r="A8" s="19"/>
      <c r="B8" s="18"/>
      <c r="C8" s="18"/>
      <c r="D8" s="18"/>
      <c r="E8" s="18"/>
      <c r="F8" s="18"/>
      <c r="G8" s="18"/>
      <c r="H8" s="18"/>
      <c r="I8" s="18"/>
      <c r="J8" s="18"/>
      <c r="K8" s="18"/>
      <c r="L8" s="18"/>
      <c r="M8" s="18"/>
      <c r="N8" s="18"/>
      <c r="O8" s="18"/>
      <c r="P8" s="18"/>
      <c r="Q8" s="19"/>
      <c r="R8" s="19"/>
      <c r="S8" s="19"/>
      <c r="T8" s="19"/>
      <c r="U8" s="19"/>
      <c r="V8" s="19"/>
      <c r="W8" s="19"/>
      <c r="X8" s="19"/>
      <c r="Y8" s="19"/>
      <c r="Z8" s="19"/>
      <c r="AA8" s="19"/>
      <c r="AB8" s="19"/>
      <c r="AC8" s="19"/>
      <c r="AD8" s="19"/>
      <c r="AE8" s="19"/>
      <c r="AF8" s="19"/>
      <c r="AG8" s="19"/>
      <c r="AH8" s="19"/>
      <c r="AI8" s="19"/>
      <c r="AJ8" s="19"/>
      <c r="AK8" s="37"/>
      <c r="AL8" s="36" t="s">
        <v>22</v>
      </c>
    </row>
    <row r="9" spans="1:39" s="28" customFormat="1" ht="57" customHeight="1" x14ac:dyDescent="0.4">
      <c r="A9" s="32"/>
      <c r="B9" s="32"/>
      <c r="C9" s="31"/>
      <c r="D9" s="31"/>
      <c r="E9" s="243" t="s">
        <v>23</v>
      </c>
      <c r="F9" s="243"/>
      <c r="G9" s="243"/>
      <c r="H9" s="243"/>
      <c r="I9" s="243"/>
      <c r="J9" s="243"/>
      <c r="K9" s="243"/>
      <c r="L9" s="243"/>
      <c r="M9" s="243"/>
      <c r="N9" s="243"/>
      <c r="O9" s="243"/>
      <c r="P9" s="244" t="str">
        <f>표지!E28</f>
        <v>주식회사 대한제11호뉴스테이위탁관리부동산투자회사</v>
      </c>
      <c r="Q9" s="245"/>
      <c r="R9" s="245"/>
      <c r="S9" s="245"/>
      <c r="T9" s="245"/>
      <c r="U9" s="245"/>
      <c r="V9" s="245"/>
      <c r="W9" s="245"/>
      <c r="X9" s="245"/>
      <c r="Y9" s="245"/>
      <c r="Z9" s="245"/>
      <c r="AA9" s="35" t="str">
        <f>IF(AL9="상장","(","")</f>
        <v/>
      </c>
      <c r="AB9" s="246" t="str">
        <f>IF(AL9="상장","상장일자:","")</f>
        <v/>
      </c>
      <c r="AC9" s="246"/>
      <c r="AD9" s="246"/>
      <c r="AE9" s="246"/>
      <c r="AF9" s="247" t="str">
        <f>IF(AL9="상장","상장일자 입력","")</f>
        <v/>
      </c>
      <c r="AG9" s="247"/>
      <c r="AH9" s="247"/>
      <c r="AI9" s="247"/>
      <c r="AJ9" s="247"/>
      <c r="AK9" s="34" t="str">
        <f>IF(AL9="상장",")","")</f>
        <v/>
      </c>
      <c r="AL9" s="33" t="s">
        <v>381</v>
      </c>
      <c r="AM9" s="29"/>
    </row>
    <row r="10" spans="1:39" s="28" customFormat="1" ht="18.75" customHeight="1" x14ac:dyDescent="0.4">
      <c r="A10" s="32"/>
      <c r="B10" s="32"/>
      <c r="C10" s="31"/>
      <c r="D10" s="31"/>
      <c r="E10" s="248" t="s">
        <v>24</v>
      </c>
      <c r="F10" s="249"/>
      <c r="G10" s="249"/>
      <c r="H10" s="249"/>
      <c r="I10" s="249"/>
      <c r="J10" s="249"/>
      <c r="K10" s="249"/>
      <c r="L10" s="249"/>
      <c r="M10" s="249"/>
      <c r="N10" s="249"/>
      <c r="O10" s="250"/>
      <c r="P10" s="251" t="s">
        <v>1084</v>
      </c>
      <c r="Q10" s="252"/>
      <c r="R10" s="252"/>
      <c r="S10" s="252"/>
      <c r="T10" s="252"/>
      <c r="U10" s="252"/>
      <c r="V10" s="252"/>
      <c r="W10" s="252"/>
      <c r="X10" s="252"/>
      <c r="Y10" s="252"/>
      <c r="Z10" s="252"/>
      <c r="AA10" s="252"/>
      <c r="AB10" s="252"/>
      <c r="AC10" s="252"/>
      <c r="AD10" s="252"/>
      <c r="AE10" s="252"/>
      <c r="AF10" s="252"/>
      <c r="AG10" s="252"/>
      <c r="AH10" s="252"/>
      <c r="AI10" s="252"/>
      <c r="AJ10" s="252"/>
      <c r="AK10" s="253"/>
      <c r="AL10" s="30"/>
      <c r="AM10" s="29"/>
    </row>
    <row r="11" spans="1:39" s="28" customFormat="1" ht="37.5" customHeight="1" x14ac:dyDescent="0.4">
      <c r="A11" s="32"/>
      <c r="B11" s="32"/>
      <c r="C11" s="31"/>
      <c r="D11" s="31"/>
      <c r="E11" s="248" t="s">
        <v>25</v>
      </c>
      <c r="F11" s="249"/>
      <c r="G11" s="249"/>
      <c r="H11" s="249"/>
      <c r="I11" s="249"/>
      <c r="J11" s="249"/>
      <c r="K11" s="249"/>
      <c r="L11" s="249"/>
      <c r="M11" s="249"/>
      <c r="N11" s="249"/>
      <c r="O11" s="250"/>
      <c r="P11" s="254" t="str">
        <f>표지!E30</f>
        <v>서울특별시 강남구 영동대로 517, 26층(삼성동, 아셈타워)</v>
      </c>
      <c r="Q11" s="255"/>
      <c r="R11" s="255"/>
      <c r="S11" s="255"/>
      <c r="T11" s="255"/>
      <c r="U11" s="255"/>
      <c r="V11" s="255"/>
      <c r="W11" s="255"/>
      <c r="X11" s="255"/>
      <c r="Y11" s="255"/>
      <c r="Z11" s="255"/>
      <c r="AA11" s="255"/>
      <c r="AB11" s="255"/>
      <c r="AC11" s="255"/>
      <c r="AD11" s="255"/>
      <c r="AE11" s="255"/>
      <c r="AF11" s="255"/>
      <c r="AG11" s="255"/>
      <c r="AH11" s="255"/>
      <c r="AI11" s="255"/>
      <c r="AJ11" s="255"/>
      <c r="AK11" s="256"/>
      <c r="AL11" s="30"/>
      <c r="AM11" s="29"/>
    </row>
    <row r="12" spans="1:39" ht="18.75" customHeight="1" x14ac:dyDescent="0.4">
      <c r="A12" s="19"/>
      <c r="B12" s="19"/>
      <c r="C12" s="19"/>
      <c r="D12" s="19"/>
      <c r="E12" s="257" t="s">
        <v>26</v>
      </c>
      <c r="F12" s="258"/>
      <c r="G12" s="258"/>
      <c r="H12" s="258"/>
      <c r="I12" s="258"/>
      <c r="J12" s="258"/>
      <c r="K12" s="258"/>
      <c r="L12" s="258"/>
      <c r="M12" s="258"/>
      <c r="N12" s="258"/>
      <c r="O12" s="258"/>
      <c r="P12" s="259" t="s">
        <v>27</v>
      </c>
      <c r="Q12" s="260"/>
      <c r="R12" s="260"/>
      <c r="S12" s="260"/>
      <c r="T12" s="260"/>
      <c r="U12" s="261" t="str">
        <f>표지!G6</f>
        <v>2020.12.31</v>
      </c>
      <c r="V12" s="261"/>
      <c r="W12" s="261"/>
      <c r="X12" s="261"/>
      <c r="Y12" s="261"/>
      <c r="Z12" s="261"/>
      <c r="AA12" s="262" t="s">
        <v>28</v>
      </c>
      <c r="AB12" s="262"/>
      <c r="AC12" s="262"/>
      <c r="AD12" s="262"/>
      <c r="AE12" s="262"/>
      <c r="AF12" s="262"/>
      <c r="AG12" s="262"/>
      <c r="AH12" s="262"/>
      <c r="AI12" s="262"/>
      <c r="AJ12" s="262"/>
      <c r="AK12" s="263"/>
      <c r="AL12" s="16"/>
    </row>
    <row r="13" spans="1:39" ht="18.75" customHeight="1" x14ac:dyDescent="0.4">
      <c r="A13" s="19"/>
      <c r="B13" s="19"/>
      <c r="C13" s="19"/>
      <c r="D13" s="19"/>
      <c r="E13" s="264" t="s">
        <v>29</v>
      </c>
      <c r="F13" s="264"/>
      <c r="G13" s="264"/>
      <c r="H13" s="264"/>
      <c r="I13" s="264"/>
      <c r="J13" s="264"/>
      <c r="K13" s="264"/>
      <c r="L13" s="264"/>
      <c r="M13" s="264"/>
      <c r="N13" s="264"/>
      <c r="O13" s="264"/>
      <c r="P13" s="265">
        <f>'5부.Ⅰ'!U79</f>
        <v>53731167664</v>
      </c>
      <c r="Q13" s="266"/>
      <c r="R13" s="266"/>
      <c r="S13" s="266"/>
      <c r="T13" s="266"/>
      <c r="U13" s="266"/>
      <c r="V13" s="266"/>
      <c r="W13" s="266"/>
      <c r="X13" s="266"/>
      <c r="Y13" s="266"/>
      <c r="Z13" s="266"/>
      <c r="AA13" s="267"/>
      <c r="AB13" s="267"/>
      <c r="AC13" s="267"/>
      <c r="AD13" s="267"/>
      <c r="AE13" s="267"/>
      <c r="AF13" s="267"/>
      <c r="AG13" s="267"/>
      <c r="AH13" s="267"/>
      <c r="AI13" s="267"/>
      <c r="AJ13" s="267"/>
      <c r="AK13" s="268"/>
      <c r="AL13" s="16"/>
    </row>
    <row r="14" spans="1:39" ht="18.75" customHeight="1" x14ac:dyDescent="0.4">
      <c r="A14" s="19"/>
      <c r="B14" s="19"/>
      <c r="C14" s="19"/>
      <c r="D14" s="19"/>
      <c r="E14" s="269" t="s">
        <v>30</v>
      </c>
      <c r="F14" s="269"/>
      <c r="G14" s="269"/>
      <c r="H14" s="269"/>
      <c r="I14" s="269"/>
      <c r="J14" s="269"/>
      <c r="K14" s="269"/>
      <c r="L14" s="269"/>
      <c r="M14" s="269"/>
      <c r="N14" s="269"/>
      <c r="O14" s="269"/>
      <c r="P14" s="270">
        <f>'5부.Ⅰ'!U112</f>
        <v>8237750000</v>
      </c>
      <c r="Q14" s="271"/>
      <c r="R14" s="271"/>
      <c r="S14" s="271"/>
      <c r="T14" s="271"/>
      <c r="U14" s="271"/>
      <c r="V14" s="271"/>
      <c r="W14" s="271"/>
      <c r="X14" s="271"/>
      <c r="Y14" s="271"/>
      <c r="Z14" s="271"/>
      <c r="AA14" s="272"/>
      <c r="AB14" s="272"/>
      <c r="AC14" s="272"/>
      <c r="AD14" s="272"/>
      <c r="AE14" s="272"/>
      <c r="AF14" s="272"/>
      <c r="AG14" s="272"/>
      <c r="AH14" s="272"/>
      <c r="AI14" s="272"/>
      <c r="AJ14" s="272"/>
      <c r="AK14" s="273"/>
      <c r="AL14" s="16"/>
    </row>
    <row r="15" spans="1:39" ht="18.75" customHeight="1" x14ac:dyDescent="0.4">
      <c r="A15" s="19"/>
      <c r="B15" s="19"/>
      <c r="C15" s="19"/>
      <c r="D15" s="19"/>
      <c r="E15" s="274" t="s">
        <v>31</v>
      </c>
      <c r="F15" s="274"/>
      <c r="G15" s="274"/>
      <c r="H15" s="274"/>
      <c r="I15" s="274"/>
      <c r="J15" s="274"/>
      <c r="K15" s="274"/>
      <c r="L15" s="274"/>
      <c r="M15" s="274"/>
      <c r="N15" s="274"/>
      <c r="O15" s="274"/>
      <c r="P15" s="275">
        <f>'5부.Ⅰ'!U110</f>
        <v>24482309601</v>
      </c>
      <c r="Q15" s="276"/>
      <c r="R15" s="276"/>
      <c r="S15" s="276"/>
      <c r="T15" s="276"/>
      <c r="U15" s="276"/>
      <c r="V15" s="276"/>
      <c r="W15" s="276"/>
      <c r="X15" s="276"/>
      <c r="Y15" s="276"/>
      <c r="Z15" s="276"/>
      <c r="AA15" s="277"/>
      <c r="AB15" s="277"/>
      <c r="AC15" s="277"/>
      <c r="AD15" s="277"/>
      <c r="AE15" s="277"/>
      <c r="AF15" s="277"/>
      <c r="AG15" s="277"/>
      <c r="AH15" s="277"/>
      <c r="AI15" s="277"/>
      <c r="AJ15" s="277"/>
      <c r="AK15" s="278"/>
      <c r="AL15" s="16"/>
    </row>
    <row r="16" spans="1:39" ht="18.75" customHeight="1" x14ac:dyDescent="0.4">
      <c r="A16" s="19"/>
      <c r="B16" s="19"/>
      <c r="C16" s="19"/>
      <c r="D16" s="19"/>
      <c r="E16" s="257" t="s">
        <v>32</v>
      </c>
      <c r="F16" s="258"/>
      <c r="G16" s="258"/>
      <c r="H16" s="258"/>
      <c r="I16" s="258"/>
      <c r="J16" s="258"/>
      <c r="K16" s="258"/>
      <c r="L16" s="258"/>
      <c r="M16" s="258"/>
      <c r="N16" s="258"/>
      <c r="O16" s="258"/>
      <c r="P16" s="251" t="s">
        <v>1085</v>
      </c>
      <c r="Q16" s="252"/>
      <c r="R16" s="252"/>
      <c r="S16" s="252"/>
      <c r="T16" s="252"/>
      <c r="U16" s="252"/>
      <c r="V16" s="252"/>
      <c r="W16" s="252"/>
      <c r="X16" s="252"/>
      <c r="Y16" s="252"/>
      <c r="Z16" s="252"/>
      <c r="AA16" s="252"/>
      <c r="AB16" s="252"/>
      <c r="AC16" s="252"/>
      <c r="AD16" s="252"/>
      <c r="AE16" s="252"/>
      <c r="AF16" s="252"/>
      <c r="AG16" s="252"/>
      <c r="AH16" s="252"/>
      <c r="AI16" s="252"/>
      <c r="AJ16" s="252"/>
      <c r="AK16" s="253"/>
      <c r="AL16" s="16"/>
    </row>
    <row r="17" spans="1:38" ht="18.75" customHeight="1" x14ac:dyDescent="0.4">
      <c r="A17" s="19"/>
      <c r="B17" s="19"/>
      <c r="C17" s="19"/>
      <c r="D17" s="19"/>
      <c r="E17" s="257" t="s">
        <v>33</v>
      </c>
      <c r="F17" s="258"/>
      <c r="G17" s="258"/>
      <c r="H17" s="258"/>
      <c r="I17" s="258"/>
      <c r="J17" s="258"/>
      <c r="K17" s="258"/>
      <c r="L17" s="258"/>
      <c r="M17" s="258"/>
      <c r="N17" s="258"/>
      <c r="O17" s="258"/>
      <c r="P17" s="251" t="s">
        <v>1086</v>
      </c>
      <c r="Q17" s="252"/>
      <c r="R17" s="252"/>
      <c r="S17" s="252"/>
      <c r="T17" s="252"/>
      <c r="U17" s="252"/>
      <c r="V17" s="252"/>
      <c r="W17" s="252"/>
      <c r="X17" s="252"/>
      <c r="Y17" s="252"/>
      <c r="Z17" s="252"/>
      <c r="AA17" s="252"/>
      <c r="AB17" s="252"/>
      <c r="AC17" s="252"/>
      <c r="AD17" s="252"/>
      <c r="AE17" s="252"/>
      <c r="AF17" s="252"/>
      <c r="AG17" s="252"/>
      <c r="AH17" s="252"/>
      <c r="AI17" s="252"/>
      <c r="AJ17" s="252"/>
      <c r="AK17" s="253"/>
      <c r="AL17" s="16"/>
    </row>
    <row r="18" spans="1:38" ht="18.75" customHeight="1" x14ac:dyDescent="0.4">
      <c r="A18" s="19"/>
      <c r="B18" s="19"/>
      <c r="C18" s="19"/>
      <c r="D18" s="19"/>
      <c r="E18" s="257" t="s">
        <v>34</v>
      </c>
      <c r="F18" s="258"/>
      <c r="G18" s="258"/>
      <c r="H18" s="258"/>
      <c r="I18" s="258"/>
      <c r="J18" s="258"/>
      <c r="K18" s="258"/>
      <c r="L18" s="258"/>
      <c r="M18" s="258"/>
      <c r="N18" s="258"/>
      <c r="O18" s="258"/>
      <c r="P18" s="251" t="s">
        <v>1087</v>
      </c>
      <c r="Q18" s="252"/>
      <c r="R18" s="252"/>
      <c r="S18" s="252"/>
      <c r="T18" s="252"/>
      <c r="U18" s="252"/>
      <c r="V18" s="252"/>
      <c r="W18" s="252"/>
      <c r="X18" s="252"/>
      <c r="Y18" s="252"/>
      <c r="Z18" s="252"/>
      <c r="AA18" s="252"/>
      <c r="AB18" s="252"/>
      <c r="AC18" s="252"/>
      <c r="AD18" s="252"/>
      <c r="AE18" s="252"/>
      <c r="AF18" s="252"/>
      <c r="AG18" s="252"/>
      <c r="AH18" s="252"/>
      <c r="AI18" s="252"/>
      <c r="AJ18" s="252"/>
      <c r="AK18" s="253"/>
      <c r="AL18" s="16"/>
    </row>
    <row r="19" spans="1:38" ht="18.75" customHeight="1" x14ac:dyDescent="0.4">
      <c r="A19" s="19"/>
      <c r="B19" s="19"/>
      <c r="C19" s="19"/>
      <c r="D19" s="19"/>
      <c r="E19" s="257" t="s">
        <v>35</v>
      </c>
      <c r="F19" s="258"/>
      <c r="G19" s="258"/>
      <c r="H19" s="258"/>
      <c r="I19" s="258"/>
      <c r="J19" s="258"/>
      <c r="K19" s="258"/>
      <c r="L19" s="258"/>
      <c r="M19" s="258"/>
      <c r="N19" s="258"/>
      <c r="O19" s="280"/>
      <c r="P19" s="287" t="s">
        <v>36</v>
      </c>
      <c r="Q19" s="288"/>
      <c r="R19" s="288"/>
      <c r="S19" s="288"/>
      <c r="T19" s="288"/>
      <c r="U19" s="288"/>
      <c r="V19" s="288"/>
      <c r="W19" s="288"/>
      <c r="X19" s="288"/>
      <c r="Y19" s="288"/>
      <c r="Z19" s="288"/>
      <c r="AA19" s="288"/>
      <c r="AB19" s="288"/>
      <c r="AC19" s="288"/>
      <c r="AD19" s="288"/>
      <c r="AE19" s="288"/>
      <c r="AF19" s="288"/>
      <c r="AG19" s="288"/>
      <c r="AH19" s="288"/>
      <c r="AI19" s="288"/>
      <c r="AJ19" s="288"/>
      <c r="AK19" s="289"/>
      <c r="AL19" s="16"/>
    </row>
    <row r="20" spans="1:38" ht="219" customHeight="1" x14ac:dyDescent="0.4">
      <c r="A20" s="25"/>
      <c r="B20" s="24"/>
      <c r="C20" s="23"/>
      <c r="D20" s="23"/>
      <c r="E20" s="281"/>
      <c r="F20" s="282"/>
      <c r="G20" s="282"/>
      <c r="H20" s="282"/>
      <c r="I20" s="282"/>
      <c r="J20" s="282"/>
      <c r="K20" s="282"/>
      <c r="L20" s="282"/>
      <c r="M20" s="282"/>
      <c r="N20" s="282"/>
      <c r="O20" s="283"/>
      <c r="P20" s="290" t="s">
        <v>1088</v>
      </c>
      <c r="Q20" s="291"/>
      <c r="R20" s="291"/>
      <c r="S20" s="291"/>
      <c r="T20" s="291"/>
      <c r="U20" s="291"/>
      <c r="V20" s="291"/>
      <c r="W20" s="291"/>
      <c r="X20" s="291"/>
      <c r="Y20" s="291"/>
      <c r="Z20" s="291"/>
      <c r="AA20" s="291"/>
      <c r="AB20" s="291"/>
      <c r="AC20" s="291"/>
      <c r="AD20" s="291"/>
      <c r="AE20" s="291"/>
      <c r="AF20" s="291"/>
      <c r="AG20" s="291"/>
      <c r="AH20" s="291"/>
      <c r="AI20" s="291"/>
      <c r="AJ20" s="291"/>
      <c r="AK20" s="292"/>
      <c r="AL20" s="20"/>
    </row>
    <row r="21" spans="1:38" ht="18.75" customHeight="1" x14ac:dyDescent="0.4">
      <c r="A21" s="19"/>
      <c r="B21" s="19"/>
      <c r="C21" s="19"/>
      <c r="D21" s="19"/>
      <c r="E21" s="281"/>
      <c r="F21" s="282"/>
      <c r="G21" s="282"/>
      <c r="H21" s="282"/>
      <c r="I21" s="282"/>
      <c r="J21" s="282"/>
      <c r="K21" s="282"/>
      <c r="L21" s="282"/>
      <c r="M21" s="282"/>
      <c r="N21" s="282"/>
      <c r="O21" s="283"/>
      <c r="P21" s="287" t="s">
        <v>37</v>
      </c>
      <c r="Q21" s="288"/>
      <c r="R21" s="288"/>
      <c r="S21" s="288"/>
      <c r="T21" s="288"/>
      <c r="U21" s="288"/>
      <c r="V21" s="288"/>
      <c r="W21" s="288"/>
      <c r="X21" s="288"/>
      <c r="Y21" s="288"/>
      <c r="Z21" s="288"/>
      <c r="AA21" s="288"/>
      <c r="AB21" s="288"/>
      <c r="AC21" s="288"/>
      <c r="AD21" s="288"/>
      <c r="AE21" s="288"/>
      <c r="AF21" s="288"/>
      <c r="AG21" s="288"/>
      <c r="AH21" s="288"/>
      <c r="AI21" s="288"/>
      <c r="AJ21" s="288"/>
      <c r="AK21" s="289"/>
      <c r="AL21" s="16"/>
    </row>
    <row r="22" spans="1:38" ht="52.5" customHeight="1" x14ac:dyDescent="0.4">
      <c r="A22" s="25"/>
      <c r="B22" s="24"/>
      <c r="C22" s="23"/>
      <c r="D22" s="23"/>
      <c r="E22" s="284"/>
      <c r="F22" s="285"/>
      <c r="G22" s="285"/>
      <c r="H22" s="285"/>
      <c r="I22" s="285"/>
      <c r="J22" s="285"/>
      <c r="K22" s="285"/>
      <c r="L22" s="285"/>
      <c r="M22" s="285"/>
      <c r="N22" s="285"/>
      <c r="O22" s="286"/>
      <c r="P22" s="293" t="s">
        <v>1200</v>
      </c>
      <c r="Q22" s="291"/>
      <c r="R22" s="291"/>
      <c r="S22" s="291"/>
      <c r="T22" s="291"/>
      <c r="U22" s="291"/>
      <c r="V22" s="291"/>
      <c r="W22" s="291"/>
      <c r="X22" s="291"/>
      <c r="Y22" s="291"/>
      <c r="Z22" s="291"/>
      <c r="AA22" s="291"/>
      <c r="AB22" s="291"/>
      <c r="AC22" s="291"/>
      <c r="AD22" s="291"/>
      <c r="AE22" s="291"/>
      <c r="AF22" s="291"/>
      <c r="AG22" s="291"/>
      <c r="AH22" s="291"/>
      <c r="AI22" s="291"/>
      <c r="AJ22" s="291"/>
      <c r="AK22" s="292"/>
      <c r="AL22" s="20"/>
    </row>
    <row r="23" spans="1:38" ht="7.5" customHeight="1" x14ac:dyDescent="0.4">
      <c r="A23" s="25"/>
      <c r="B23" s="24"/>
      <c r="C23" s="23"/>
      <c r="D23" s="23"/>
      <c r="E23" s="22"/>
      <c r="F23" s="22"/>
      <c r="G23" s="22"/>
      <c r="H23" s="22"/>
      <c r="I23" s="22"/>
      <c r="J23" s="22"/>
      <c r="K23" s="22"/>
      <c r="L23" s="22"/>
      <c r="M23" s="22"/>
      <c r="N23" s="22"/>
      <c r="O23" s="22"/>
      <c r="P23" s="21"/>
      <c r="Q23" s="21"/>
      <c r="R23" s="21"/>
      <c r="S23" s="21"/>
      <c r="T23" s="21"/>
      <c r="U23" s="21"/>
      <c r="V23" s="21"/>
      <c r="W23" s="21"/>
      <c r="X23" s="21"/>
      <c r="Y23" s="21"/>
      <c r="Z23" s="21"/>
      <c r="AA23" s="21"/>
      <c r="AB23" s="21"/>
      <c r="AC23" s="21"/>
      <c r="AD23" s="21"/>
      <c r="AE23" s="21"/>
      <c r="AF23" s="21"/>
      <c r="AG23" s="21"/>
      <c r="AH23" s="21"/>
      <c r="AI23" s="21"/>
      <c r="AJ23" s="21"/>
      <c r="AK23" s="21"/>
      <c r="AL23" s="20"/>
    </row>
    <row r="24" spans="1:38" ht="26.25" customHeight="1" x14ac:dyDescent="0.4">
      <c r="A24" s="25"/>
      <c r="B24" s="24"/>
      <c r="C24" s="23"/>
      <c r="D24" s="23"/>
      <c r="E24" s="279"/>
      <c r="F24" s="279"/>
      <c r="G24" s="279"/>
      <c r="H24" s="279"/>
      <c r="I24" s="279"/>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279"/>
      <c r="AL24" s="26" t="s">
        <v>38</v>
      </c>
    </row>
    <row r="25" spans="1:38" ht="38.25" customHeight="1" x14ac:dyDescent="0.4">
      <c r="A25" s="25"/>
      <c r="B25" s="24"/>
      <c r="C25" s="23"/>
      <c r="D25" s="23"/>
      <c r="E25" s="22"/>
      <c r="F25" s="22"/>
      <c r="G25" s="22"/>
      <c r="H25" s="22"/>
      <c r="I25" s="22"/>
      <c r="J25" s="22"/>
      <c r="K25" s="22"/>
      <c r="L25" s="22"/>
      <c r="M25" s="22"/>
      <c r="N25" s="22"/>
      <c r="O25" s="22"/>
      <c r="P25" s="21"/>
      <c r="Q25" s="21"/>
      <c r="R25" s="21"/>
      <c r="S25" s="21"/>
      <c r="T25" s="21"/>
      <c r="U25" s="21"/>
      <c r="V25" s="21"/>
      <c r="W25" s="21"/>
      <c r="X25" s="21"/>
      <c r="Y25" s="21"/>
      <c r="Z25" s="21"/>
      <c r="AA25" s="21"/>
      <c r="AB25" s="21"/>
      <c r="AC25" s="21"/>
      <c r="AD25" s="21"/>
      <c r="AE25" s="21"/>
      <c r="AF25" s="21"/>
      <c r="AG25" s="21"/>
      <c r="AH25" s="21"/>
      <c r="AI25" s="21"/>
      <c r="AJ25" s="21"/>
      <c r="AK25" s="21"/>
      <c r="AL25" s="20"/>
    </row>
    <row r="26" spans="1:38" ht="19.8" x14ac:dyDescent="0.4">
      <c r="A26" s="19"/>
      <c r="B26" s="18"/>
      <c r="C26" s="18"/>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6"/>
    </row>
    <row r="27" spans="1:38" ht="99.75" customHeight="1" x14ac:dyDescent="0.4">
      <c r="A27" s="237" t="s">
        <v>1058</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3"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10" sqref="E10"/>
    </sheetView>
  </sheetViews>
  <sheetFormatPr defaultRowHeight="17.399999999999999" x14ac:dyDescent="0.4"/>
  <cols>
    <col min="1" max="4" width="1.09765625" style="1" customWidth="1"/>
    <col min="5" max="37" width="2.3984375" style="1" customWidth="1"/>
    <col min="38" max="38" width="22.5" style="1" customWidth="1"/>
  </cols>
  <sheetData>
    <row r="2" spans="1:38" ht="19.8" x14ac:dyDescent="0.4">
      <c r="A2" s="19"/>
      <c r="B2" s="241" t="s">
        <v>1059</v>
      </c>
      <c r="C2" s="241"/>
      <c r="D2" s="241"/>
      <c r="E2" s="241"/>
      <c r="F2" s="241"/>
      <c r="G2" s="241"/>
      <c r="H2" s="241"/>
      <c r="I2" s="241"/>
      <c r="J2" s="241"/>
      <c r="K2" s="241"/>
      <c r="L2" s="241"/>
      <c r="M2" s="241"/>
      <c r="N2" s="241"/>
      <c r="O2" s="241"/>
      <c r="P2" s="241"/>
      <c r="Q2" s="19"/>
      <c r="R2" s="19"/>
      <c r="S2" s="19"/>
      <c r="T2" s="19"/>
      <c r="U2" s="19"/>
      <c r="V2" s="19"/>
      <c r="W2" s="19"/>
      <c r="X2" s="19"/>
      <c r="Y2" s="19"/>
      <c r="Z2" s="19"/>
      <c r="AA2" s="19"/>
      <c r="AB2" s="19"/>
      <c r="AC2" s="19"/>
      <c r="AD2" s="19"/>
      <c r="AE2" s="19"/>
      <c r="AF2" s="19"/>
      <c r="AG2" s="19"/>
      <c r="AH2" s="19"/>
      <c r="AI2" s="19"/>
      <c r="AJ2" s="19"/>
      <c r="AK2" s="37"/>
      <c r="AL2" s="16"/>
    </row>
    <row r="3" spans="1:38" ht="19.8" x14ac:dyDescent="0.4">
      <c r="A3" s="19"/>
      <c r="B3" s="18"/>
      <c r="C3" s="18"/>
      <c r="D3" s="18"/>
      <c r="E3" s="18"/>
      <c r="F3" s="18"/>
      <c r="G3" s="18"/>
      <c r="H3" s="18"/>
      <c r="I3" s="18"/>
      <c r="J3" s="18"/>
      <c r="K3" s="18"/>
      <c r="L3" s="18"/>
      <c r="M3" s="18"/>
      <c r="N3" s="18"/>
      <c r="O3" s="18"/>
      <c r="P3" s="18"/>
      <c r="Q3" s="19"/>
      <c r="R3" s="19"/>
      <c r="S3" s="19"/>
      <c r="T3" s="19"/>
      <c r="U3" s="19"/>
      <c r="V3" s="19"/>
      <c r="W3" s="19"/>
      <c r="X3" s="19"/>
      <c r="Y3" s="19"/>
      <c r="Z3" s="19"/>
      <c r="AA3" s="19"/>
      <c r="AB3" s="19"/>
      <c r="AC3" s="19"/>
      <c r="AD3" s="19"/>
      <c r="AE3" s="19"/>
      <c r="AF3" s="19"/>
      <c r="AG3" s="19"/>
      <c r="AH3" s="19"/>
      <c r="AI3" s="19"/>
      <c r="AJ3" s="19"/>
      <c r="AK3" s="37"/>
      <c r="AL3" s="16"/>
    </row>
    <row r="4" spans="1:38" ht="33.75" customHeight="1" x14ac:dyDescent="0.4">
      <c r="A4" s="19"/>
      <c r="B4" s="18"/>
      <c r="C4" s="282" t="s">
        <v>39</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6"/>
    </row>
    <row r="5" spans="1:38" ht="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row>
    <row r="6" spans="1:38" ht="237.75" customHeight="1" x14ac:dyDescent="0.4">
      <c r="A6" s="25"/>
      <c r="B6" s="24"/>
      <c r="C6" s="23"/>
      <c r="D6" s="23"/>
      <c r="E6" s="294" t="s">
        <v>1090</v>
      </c>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0"/>
    </row>
    <row r="7" spans="1:38" ht="51" customHeight="1" x14ac:dyDescent="0.4">
      <c r="A7" s="25"/>
      <c r="B7" s="24"/>
      <c r="C7" s="23"/>
      <c r="D7" s="23"/>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0"/>
    </row>
    <row r="8" spans="1:38" ht="51" customHeight="1" x14ac:dyDescent="0.4">
      <c r="A8" s="25"/>
      <c r="B8" s="24"/>
      <c r="C8" s="23"/>
      <c r="D8" s="23"/>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0"/>
    </row>
    <row r="9" spans="1:38" ht="51" customHeight="1" x14ac:dyDescent="0.4">
      <c r="A9" s="25"/>
      <c r="B9" s="24"/>
      <c r="C9" s="23"/>
      <c r="D9" s="23"/>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295"/>
      <c r="AL9" s="20"/>
    </row>
    <row r="10" spans="1:38" ht="18.75" customHeight="1" x14ac:dyDescent="0.4">
      <c r="A10" s="25"/>
      <c r="B10" s="24"/>
      <c r="C10" s="23"/>
      <c r="D10" s="23"/>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20"/>
    </row>
    <row r="11" spans="1:38" ht="19.8" x14ac:dyDescent="0.4">
      <c r="A11" s="19"/>
      <c r="B11" s="18"/>
      <c r="C11" s="18"/>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6"/>
    </row>
    <row r="12" spans="1:38" ht="70.5" customHeight="1" x14ac:dyDescent="0.4">
      <c r="A12" s="237" t="s">
        <v>40</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c r="AC12" s="238"/>
      <c r="AD12" s="238"/>
      <c r="AE12" s="238"/>
      <c r="AF12" s="238"/>
      <c r="AG12" s="238"/>
      <c r="AH12" s="238"/>
      <c r="AI12" s="238"/>
      <c r="AJ12" s="238"/>
      <c r="AK12" s="239"/>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7" zoomScaleNormal="85" zoomScaleSheetLayoutView="100" workbookViewId="0">
      <selection activeCell="E25" sqref="E25"/>
    </sheetView>
  </sheetViews>
  <sheetFormatPr defaultRowHeight="17.399999999999999" x14ac:dyDescent="0.4"/>
  <cols>
    <col min="1" max="4" width="1.09765625" style="1" customWidth="1"/>
    <col min="5" max="37" width="2.3984375" style="1" customWidth="1"/>
    <col min="38" max="38" width="22.5" style="1" customWidth="1"/>
  </cols>
  <sheetData>
    <row r="1" spans="1:39" ht="18.75" customHeight="1" x14ac:dyDescent="0.4">
      <c r="A1" s="19"/>
      <c r="B1" s="18"/>
      <c r="C1" s="18"/>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16"/>
    </row>
    <row r="2" spans="1:39" ht="18.75" customHeight="1" x14ac:dyDescent="0.4">
      <c r="A2" s="25"/>
      <c r="B2" s="24"/>
      <c r="C2" s="282" t="s">
        <v>41</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16"/>
    </row>
    <row r="3" spans="1:39" ht="18.75" customHeight="1" x14ac:dyDescent="0.4">
      <c r="A3" s="25"/>
      <c r="B3" s="24"/>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16"/>
    </row>
    <row r="4" spans="1:39" ht="18.75" customHeight="1" x14ac:dyDescent="0.4">
      <c r="A4" s="25"/>
      <c r="B4" s="24"/>
      <c r="C4" s="27"/>
      <c r="D4" s="282" t="s">
        <v>42</v>
      </c>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6"/>
    </row>
    <row r="5" spans="1:39" ht="18.75" customHeight="1" x14ac:dyDescent="0.4">
      <c r="A5" s="25"/>
      <c r="B5" s="24"/>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16"/>
    </row>
    <row r="6" spans="1:39" ht="30" customHeight="1" x14ac:dyDescent="0.4">
      <c r="A6" s="19"/>
      <c r="B6" s="18"/>
      <c r="C6" s="18"/>
      <c r="D6" s="23"/>
      <c r="E6" s="304" t="s">
        <v>43</v>
      </c>
      <c r="F6" s="304"/>
      <c r="G6" s="304"/>
      <c r="H6" s="304"/>
      <c r="I6" s="304"/>
      <c r="J6" s="304"/>
      <c r="K6" s="304"/>
      <c r="L6" s="304"/>
      <c r="M6" s="304" t="s">
        <v>44</v>
      </c>
      <c r="N6" s="304"/>
      <c r="O6" s="304"/>
      <c r="P6" s="304"/>
      <c r="Q6" s="304"/>
      <c r="R6" s="304"/>
      <c r="S6" s="304"/>
      <c r="T6" s="304" t="s">
        <v>45</v>
      </c>
      <c r="U6" s="304"/>
      <c r="V6" s="304"/>
      <c r="W6" s="304"/>
      <c r="X6" s="304"/>
      <c r="Y6" s="304"/>
      <c r="Z6" s="304"/>
      <c r="AA6" s="304"/>
      <c r="AB6" s="304"/>
      <c r="AC6" s="304"/>
      <c r="AD6" s="304"/>
      <c r="AE6" s="304"/>
      <c r="AF6" s="305" t="s">
        <v>46</v>
      </c>
      <c r="AG6" s="305"/>
      <c r="AH6" s="305"/>
      <c r="AI6" s="305"/>
      <c r="AJ6" s="305"/>
      <c r="AK6" s="305"/>
      <c r="AL6" s="16"/>
    </row>
    <row r="7" spans="1:39" ht="59.25" customHeight="1" x14ac:dyDescent="0.4">
      <c r="A7" s="19"/>
      <c r="B7" s="18"/>
      <c r="C7" s="18"/>
      <c r="D7" s="23"/>
      <c r="E7" s="301" t="s">
        <v>1091</v>
      </c>
      <c r="F7" s="302"/>
      <c r="G7" s="302"/>
      <c r="H7" s="302"/>
      <c r="I7" s="302"/>
      <c r="J7" s="302"/>
      <c r="K7" s="302"/>
      <c r="L7" s="303"/>
      <c r="M7" s="301" t="s">
        <v>1092</v>
      </c>
      <c r="N7" s="302"/>
      <c r="O7" s="302"/>
      <c r="P7" s="302"/>
      <c r="Q7" s="302"/>
      <c r="R7" s="302"/>
      <c r="S7" s="303"/>
      <c r="T7" s="306" t="s">
        <v>1093</v>
      </c>
      <c r="U7" s="307"/>
      <c r="V7" s="307"/>
      <c r="W7" s="307"/>
      <c r="X7" s="307"/>
      <c r="Y7" s="307"/>
      <c r="Z7" s="307"/>
      <c r="AA7" s="307"/>
      <c r="AB7" s="307"/>
      <c r="AC7" s="307"/>
      <c r="AD7" s="307"/>
      <c r="AE7" s="308"/>
      <c r="AF7" s="301" t="s">
        <v>1094</v>
      </c>
      <c r="AG7" s="302"/>
      <c r="AH7" s="302"/>
      <c r="AI7" s="302"/>
      <c r="AJ7" s="302"/>
      <c r="AK7" s="303"/>
      <c r="AL7" s="16"/>
    </row>
    <row r="8" spans="1:39" ht="42" customHeight="1" x14ac:dyDescent="0.4">
      <c r="A8" s="19"/>
      <c r="B8" s="18"/>
      <c r="C8" s="18"/>
      <c r="D8" s="23"/>
      <c r="E8" s="301" t="s">
        <v>1095</v>
      </c>
      <c r="F8" s="302"/>
      <c r="G8" s="302"/>
      <c r="H8" s="302"/>
      <c r="I8" s="302"/>
      <c r="J8" s="302"/>
      <c r="K8" s="302"/>
      <c r="L8" s="303"/>
      <c r="M8" s="301" t="s">
        <v>1096</v>
      </c>
      <c r="N8" s="302"/>
      <c r="O8" s="302"/>
      <c r="P8" s="302"/>
      <c r="Q8" s="302"/>
      <c r="R8" s="302"/>
      <c r="S8" s="303"/>
      <c r="T8" s="306" t="s">
        <v>1097</v>
      </c>
      <c r="U8" s="307"/>
      <c r="V8" s="307"/>
      <c r="W8" s="307"/>
      <c r="X8" s="307"/>
      <c r="Y8" s="307"/>
      <c r="Z8" s="307"/>
      <c r="AA8" s="307"/>
      <c r="AB8" s="307"/>
      <c r="AC8" s="307"/>
      <c r="AD8" s="307"/>
      <c r="AE8" s="308"/>
      <c r="AF8" s="301" t="s">
        <v>1094</v>
      </c>
      <c r="AG8" s="302"/>
      <c r="AH8" s="302"/>
      <c r="AI8" s="302"/>
      <c r="AJ8" s="302"/>
      <c r="AK8" s="303"/>
      <c r="AL8" s="16"/>
    </row>
    <row r="9" spans="1:39" ht="30" hidden="1" customHeight="1" x14ac:dyDescent="0.4">
      <c r="A9" s="19"/>
      <c r="B9" s="18"/>
      <c r="C9" s="18"/>
      <c r="D9" s="23"/>
      <c r="E9" s="297"/>
      <c r="F9" s="297"/>
      <c r="G9" s="297"/>
      <c r="H9" s="297"/>
      <c r="I9" s="297"/>
      <c r="J9" s="297"/>
      <c r="K9" s="297"/>
      <c r="L9" s="297"/>
      <c r="M9" s="298"/>
      <c r="N9" s="298"/>
      <c r="O9" s="298"/>
      <c r="P9" s="298"/>
      <c r="Q9" s="298"/>
      <c r="R9" s="298"/>
      <c r="S9" s="298"/>
      <c r="T9" s="297"/>
      <c r="U9" s="297"/>
      <c r="V9" s="297"/>
      <c r="W9" s="297"/>
      <c r="X9" s="297"/>
      <c r="Y9" s="297"/>
      <c r="Z9" s="297"/>
      <c r="AA9" s="297"/>
      <c r="AB9" s="297"/>
      <c r="AC9" s="297"/>
      <c r="AD9" s="297"/>
      <c r="AE9" s="297"/>
      <c r="AF9" s="297"/>
      <c r="AG9" s="297"/>
      <c r="AH9" s="297"/>
      <c r="AI9" s="297"/>
      <c r="AJ9" s="297"/>
      <c r="AK9" s="297"/>
      <c r="AL9" s="16"/>
    </row>
    <row r="10" spans="1:39" ht="30" hidden="1" customHeight="1" x14ac:dyDescent="0.4">
      <c r="A10" s="19"/>
      <c r="B10" s="18"/>
      <c r="C10" s="18"/>
      <c r="D10" s="23"/>
      <c r="E10" s="297"/>
      <c r="F10" s="297"/>
      <c r="G10" s="297"/>
      <c r="H10" s="297"/>
      <c r="I10" s="297"/>
      <c r="J10" s="297"/>
      <c r="K10" s="297"/>
      <c r="L10" s="297"/>
      <c r="M10" s="298"/>
      <c r="N10" s="298"/>
      <c r="O10" s="298"/>
      <c r="P10" s="298"/>
      <c r="Q10" s="298"/>
      <c r="R10" s="298"/>
      <c r="S10" s="298"/>
      <c r="T10" s="297"/>
      <c r="U10" s="297"/>
      <c r="V10" s="297"/>
      <c r="W10" s="297"/>
      <c r="X10" s="297"/>
      <c r="Y10" s="297"/>
      <c r="Z10" s="297"/>
      <c r="AA10" s="297"/>
      <c r="AB10" s="297"/>
      <c r="AC10" s="297"/>
      <c r="AD10" s="297"/>
      <c r="AE10" s="297"/>
      <c r="AF10" s="297"/>
      <c r="AG10" s="297"/>
      <c r="AH10" s="297"/>
      <c r="AI10" s="297"/>
      <c r="AJ10" s="297"/>
      <c r="AK10" s="297"/>
      <c r="AL10" s="16"/>
    </row>
    <row r="11" spans="1:39" ht="30" hidden="1" customHeight="1" x14ac:dyDescent="0.4">
      <c r="A11" s="19"/>
      <c r="B11" s="18"/>
      <c r="C11" s="18"/>
      <c r="D11" s="23"/>
      <c r="E11" s="297"/>
      <c r="F11" s="297"/>
      <c r="G11" s="297"/>
      <c r="H11" s="297"/>
      <c r="I11" s="297"/>
      <c r="J11" s="297"/>
      <c r="K11" s="297"/>
      <c r="L11" s="297"/>
      <c r="M11" s="298"/>
      <c r="N11" s="298"/>
      <c r="O11" s="298"/>
      <c r="P11" s="298"/>
      <c r="Q11" s="298"/>
      <c r="R11" s="298"/>
      <c r="S11" s="298"/>
      <c r="T11" s="297"/>
      <c r="U11" s="297"/>
      <c r="V11" s="297"/>
      <c r="W11" s="297"/>
      <c r="X11" s="297"/>
      <c r="Y11" s="297"/>
      <c r="Z11" s="297"/>
      <c r="AA11" s="297"/>
      <c r="AB11" s="297"/>
      <c r="AC11" s="297"/>
      <c r="AD11" s="297"/>
      <c r="AE11" s="297"/>
      <c r="AF11" s="297"/>
      <c r="AG11" s="297"/>
      <c r="AH11" s="297"/>
      <c r="AI11" s="297"/>
      <c r="AJ11" s="297"/>
      <c r="AK11" s="297"/>
      <c r="AL11" s="16"/>
    </row>
    <row r="12" spans="1:39" ht="6" customHeight="1" x14ac:dyDescent="0.4">
      <c r="A12" s="19"/>
      <c r="B12" s="18"/>
      <c r="C12" s="18"/>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16"/>
    </row>
    <row r="13" spans="1:39" ht="18.75" customHeight="1" x14ac:dyDescent="0.4">
      <c r="A13" s="19"/>
      <c r="B13" s="18"/>
      <c r="C13" s="18"/>
      <c r="D13" s="23"/>
      <c r="E13" s="299" t="s">
        <v>47</v>
      </c>
      <c r="F13" s="299"/>
      <c r="G13" s="299"/>
      <c r="H13" s="299"/>
      <c r="I13" s="299"/>
      <c r="J13" s="299"/>
      <c r="K13" s="299"/>
      <c r="L13" s="299"/>
      <c r="M13" s="299"/>
      <c r="N13" s="299"/>
      <c r="O13" s="299"/>
      <c r="P13" s="299"/>
      <c r="Q13" s="299"/>
      <c r="R13" s="299"/>
      <c r="S13" s="299"/>
      <c r="T13" s="299"/>
      <c r="U13" s="299"/>
      <c r="V13" s="299"/>
      <c r="W13" s="299"/>
      <c r="X13" s="299"/>
      <c r="Y13" s="299"/>
      <c r="Z13" s="299"/>
      <c r="AA13" s="299"/>
      <c r="AB13" s="299"/>
      <c r="AC13" s="299"/>
      <c r="AD13" s="299"/>
      <c r="AE13" s="299"/>
      <c r="AF13" s="299"/>
      <c r="AG13" s="299"/>
      <c r="AH13" s="299"/>
      <c r="AI13" s="299"/>
      <c r="AJ13" s="299"/>
      <c r="AK13" s="299"/>
      <c r="AL13" s="16"/>
    </row>
    <row r="14" spans="1:39" ht="18.75" customHeight="1" x14ac:dyDescent="0.4">
      <c r="A14" s="19"/>
      <c r="B14" s="18"/>
      <c r="C14" s="18"/>
      <c r="D14" s="23"/>
      <c r="E14" s="296" t="s">
        <v>48</v>
      </c>
      <c r="F14" s="296"/>
      <c r="G14" s="296"/>
      <c r="H14" s="296"/>
      <c r="I14" s="296"/>
      <c r="J14" s="296"/>
      <c r="K14" s="296"/>
      <c r="L14" s="296"/>
      <c r="M14" s="296"/>
      <c r="N14" s="296"/>
      <c r="O14" s="296"/>
      <c r="P14" s="296"/>
      <c r="Q14" s="296"/>
      <c r="R14" s="296"/>
      <c r="S14" s="296"/>
      <c r="T14" s="296"/>
      <c r="U14" s="296"/>
      <c r="V14" s="296"/>
      <c r="W14" s="296"/>
      <c r="X14" s="296"/>
      <c r="Y14" s="296"/>
      <c r="Z14" s="296"/>
      <c r="AA14" s="296"/>
      <c r="AB14" s="296"/>
      <c r="AC14" s="296"/>
      <c r="AD14" s="296"/>
      <c r="AE14" s="296"/>
      <c r="AF14" s="296"/>
      <c r="AG14" s="296"/>
      <c r="AH14" s="296"/>
      <c r="AI14" s="296"/>
      <c r="AJ14" s="296"/>
      <c r="AK14" s="296"/>
      <c r="AL14" s="16"/>
    </row>
    <row r="15" spans="1:39" ht="26.25" customHeight="1" x14ac:dyDescent="0.4">
      <c r="A15" s="25"/>
      <c r="B15" s="24"/>
      <c r="C15" s="23"/>
      <c r="D15" s="23"/>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6" t="s">
        <v>49</v>
      </c>
      <c r="AM15" s="1"/>
    </row>
    <row r="16" spans="1:39" ht="18.75" customHeight="1" x14ac:dyDescent="0.4">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8.75" customHeight="1" x14ac:dyDescent="0.4">
      <c r="A17" s="25"/>
      <c r="B17" s="24"/>
      <c r="C17" s="27"/>
      <c r="D17" s="282" t="s">
        <v>50</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6"/>
    </row>
    <row r="18" spans="1:39" ht="18.75" customHeight="1" x14ac:dyDescent="0.4">
      <c r="A18" s="25"/>
      <c r="B18" s="24"/>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16"/>
    </row>
    <row r="19" spans="1:39" ht="30" customHeight="1" x14ac:dyDescent="0.4">
      <c r="A19" s="19"/>
      <c r="B19" s="18"/>
      <c r="C19" s="18"/>
      <c r="D19" s="23"/>
      <c r="E19" s="304" t="s">
        <v>51</v>
      </c>
      <c r="F19" s="304"/>
      <c r="G19" s="304"/>
      <c r="H19" s="304"/>
      <c r="I19" s="304"/>
      <c r="J19" s="304"/>
      <c r="K19" s="304" t="s">
        <v>52</v>
      </c>
      <c r="L19" s="304"/>
      <c r="M19" s="304"/>
      <c r="N19" s="304"/>
      <c r="O19" s="304"/>
      <c r="P19" s="304"/>
      <c r="Q19" s="304" t="s">
        <v>53</v>
      </c>
      <c r="R19" s="304"/>
      <c r="S19" s="304"/>
      <c r="T19" s="304"/>
      <c r="U19" s="304"/>
      <c r="V19" s="304" t="s">
        <v>54</v>
      </c>
      <c r="W19" s="304"/>
      <c r="X19" s="304"/>
      <c r="Y19" s="304"/>
      <c r="Z19" s="304"/>
      <c r="AA19" s="304"/>
      <c r="AB19" s="304"/>
      <c r="AC19" s="304"/>
      <c r="AD19" s="304"/>
      <c r="AE19" s="304"/>
      <c r="AF19" s="305" t="s">
        <v>55</v>
      </c>
      <c r="AG19" s="305"/>
      <c r="AH19" s="305"/>
      <c r="AI19" s="305"/>
      <c r="AJ19" s="305"/>
      <c r="AK19" s="305"/>
      <c r="AL19" s="16"/>
    </row>
    <row r="20" spans="1:39" ht="30" customHeight="1" x14ac:dyDescent="0.4">
      <c r="A20" s="19"/>
      <c r="B20" s="18"/>
      <c r="C20" s="18"/>
      <c r="D20" s="23"/>
      <c r="E20" s="297" t="s">
        <v>1098</v>
      </c>
      <c r="F20" s="297"/>
      <c r="G20" s="297"/>
      <c r="H20" s="297"/>
      <c r="I20" s="297"/>
      <c r="J20" s="297"/>
      <c r="K20" s="297" t="s">
        <v>1081</v>
      </c>
      <c r="L20" s="297"/>
      <c r="M20" s="297"/>
      <c r="N20" s="297"/>
      <c r="O20" s="297"/>
      <c r="P20" s="297"/>
      <c r="Q20" s="297" t="s">
        <v>1099</v>
      </c>
      <c r="R20" s="300"/>
      <c r="S20" s="300"/>
      <c r="T20" s="300"/>
      <c r="U20" s="300"/>
      <c r="V20" s="297" t="s">
        <v>1100</v>
      </c>
      <c r="W20" s="297"/>
      <c r="X20" s="297"/>
      <c r="Y20" s="297"/>
      <c r="Z20" s="297"/>
      <c r="AA20" s="297"/>
      <c r="AB20" s="297"/>
      <c r="AC20" s="297"/>
      <c r="AD20" s="297"/>
      <c r="AE20" s="297"/>
      <c r="AF20" s="301" t="s">
        <v>1094</v>
      </c>
      <c r="AG20" s="302"/>
      <c r="AH20" s="302"/>
      <c r="AI20" s="302"/>
      <c r="AJ20" s="302"/>
      <c r="AK20" s="303"/>
      <c r="AL20" s="16"/>
    </row>
    <row r="21" spans="1:39" ht="30" customHeight="1" x14ac:dyDescent="0.4">
      <c r="A21" s="19"/>
      <c r="B21" s="18"/>
      <c r="C21" s="18"/>
      <c r="D21" s="23"/>
      <c r="E21" s="297" t="s">
        <v>1176</v>
      </c>
      <c r="F21" s="297"/>
      <c r="G21" s="297"/>
      <c r="H21" s="297"/>
      <c r="I21" s="297"/>
      <c r="J21" s="297"/>
      <c r="K21" s="297" t="s">
        <v>1101</v>
      </c>
      <c r="L21" s="297"/>
      <c r="M21" s="297"/>
      <c r="N21" s="297"/>
      <c r="O21" s="297"/>
      <c r="P21" s="297"/>
      <c r="Q21" s="297" t="s">
        <v>1102</v>
      </c>
      <c r="R21" s="300"/>
      <c r="S21" s="300"/>
      <c r="T21" s="300"/>
      <c r="U21" s="300"/>
      <c r="V21" s="297" t="s">
        <v>1103</v>
      </c>
      <c r="W21" s="297"/>
      <c r="X21" s="297"/>
      <c r="Y21" s="297"/>
      <c r="Z21" s="297"/>
      <c r="AA21" s="297"/>
      <c r="AB21" s="297"/>
      <c r="AC21" s="297"/>
      <c r="AD21" s="297"/>
      <c r="AE21" s="297"/>
      <c r="AF21" s="301" t="s">
        <v>1094</v>
      </c>
      <c r="AG21" s="302"/>
      <c r="AH21" s="302"/>
      <c r="AI21" s="302"/>
      <c r="AJ21" s="302"/>
      <c r="AK21" s="303"/>
      <c r="AL21" s="16"/>
    </row>
    <row r="22" spans="1:39" ht="30" customHeight="1" x14ac:dyDescent="0.4">
      <c r="A22" s="19"/>
      <c r="B22" s="18"/>
      <c r="C22" s="18"/>
      <c r="D22" s="23"/>
      <c r="E22" s="297" t="s">
        <v>1176</v>
      </c>
      <c r="F22" s="297"/>
      <c r="G22" s="297"/>
      <c r="H22" s="297"/>
      <c r="I22" s="297"/>
      <c r="J22" s="297"/>
      <c r="K22" s="297" t="s">
        <v>1104</v>
      </c>
      <c r="L22" s="297"/>
      <c r="M22" s="297"/>
      <c r="N22" s="297"/>
      <c r="O22" s="297"/>
      <c r="P22" s="297"/>
      <c r="Q22" s="297" t="s">
        <v>1105</v>
      </c>
      <c r="R22" s="300"/>
      <c r="S22" s="300"/>
      <c r="T22" s="300"/>
      <c r="U22" s="300"/>
      <c r="V22" s="297" t="s">
        <v>1106</v>
      </c>
      <c r="W22" s="297"/>
      <c r="X22" s="297"/>
      <c r="Y22" s="297"/>
      <c r="Z22" s="297"/>
      <c r="AA22" s="297"/>
      <c r="AB22" s="297"/>
      <c r="AC22" s="297"/>
      <c r="AD22" s="297"/>
      <c r="AE22" s="297"/>
      <c r="AF22" s="301" t="s">
        <v>1094</v>
      </c>
      <c r="AG22" s="302"/>
      <c r="AH22" s="302"/>
      <c r="AI22" s="302"/>
      <c r="AJ22" s="302"/>
      <c r="AK22" s="303"/>
      <c r="AL22" s="16"/>
    </row>
    <row r="23" spans="1:39" ht="30" customHeight="1" x14ac:dyDescent="0.4">
      <c r="A23" s="19"/>
      <c r="B23" s="18"/>
      <c r="C23" s="18"/>
      <c r="D23" s="23"/>
      <c r="E23" s="297" t="s">
        <v>1177</v>
      </c>
      <c r="F23" s="297"/>
      <c r="G23" s="297"/>
      <c r="H23" s="297"/>
      <c r="I23" s="297"/>
      <c r="J23" s="297"/>
      <c r="K23" s="297" t="s">
        <v>1107</v>
      </c>
      <c r="L23" s="297"/>
      <c r="M23" s="297"/>
      <c r="N23" s="297"/>
      <c r="O23" s="297"/>
      <c r="P23" s="297"/>
      <c r="Q23" s="297" t="s">
        <v>1108</v>
      </c>
      <c r="R23" s="300"/>
      <c r="S23" s="300"/>
      <c r="T23" s="300"/>
      <c r="U23" s="300"/>
      <c r="V23" s="297" t="s">
        <v>1109</v>
      </c>
      <c r="W23" s="297"/>
      <c r="X23" s="297"/>
      <c r="Y23" s="297"/>
      <c r="Z23" s="297"/>
      <c r="AA23" s="297"/>
      <c r="AB23" s="297"/>
      <c r="AC23" s="297"/>
      <c r="AD23" s="297"/>
      <c r="AE23" s="297"/>
      <c r="AF23" s="301" t="s">
        <v>1094</v>
      </c>
      <c r="AG23" s="302"/>
      <c r="AH23" s="302"/>
      <c r="AI23" s="302"/>
      <c r="AJ23" s="302"/>
      <c r="AK23" s="303"/>
      <c r="AL23" s="16"/>
    </row>
    <row r="24" spans="1:39" ht="30" hidden="1" customHeight="1" x14ac:dyDescent="0.4">
      <c r="A24" s="19"/>
      <c r="B24" s="18"/>
      <c r="C24" s="18"/>
      <c r="D24" s="23"/>
      <c r="E24" s="297"/>
      <c r="F24" s="297"/>
      <c r="G24" s="297"/>
      <c r="H24" s="297"/>
      <c r="I24" s="297"/>
      <c r="J24" s="297"/>
      <c r="K24" s="297"/>
      <c r="L24" s="297"/>
      <c r="M24" s="297"/>
      <c r="N24" s="297"/>
      <c r="O24" s="297"/>
      <c r="P24" s="297"/>
      <c r="Q24" s="298"/>
      <c r="R24" s="298"/>
      <c r="S24" s="298"/>
      <c r="T24" s="298"/>
      <c r="U24" s="298"/>
      <c r="V24" s="297"/>
      <c r="W24" s="297"/>
      <c r="X24" s="297"/>
      <c r="Y24" s="297"/>
      <c r="Z24" s="297"/>
      <c r="AA24" s="297"/>
      <c r="AB24" s="297"/>
      <c r="AC24" s="297"/>
      <c r="AD24" s="297"/>
      <c r="AE24" s="297"/>
      <c r="AF24" s="297"/>
      <c r="AG24" s="297"/>
      <c r="AH24" s="297"/>
      <c r="AI24" s="297"/>
      <c r="AJ24" s="297"/>
      <c r="AK24" s="297"/>
      <c r="AL24" s="16"/>
    </row>
    <row r="25" spans="1:39" ht="6" customHeight="1" x14ac:dyDescent="0.4">
      <c r="A25" s="19"/>
      <c r="B25" s="18"/>
      <c r="C25" s="18"/>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16"/>
    </row>
    <row r="26" spans="1:39" ht="18.75" customHeight="1" x14ac:dyDescent="0.4">
      <c r="A26" s="19"/>
      <c r="B26" s="18"/>
      <c r="C26" s="18"/>
      <c r="D26" s="23"/>
      <c r="E26" s="299" t="s">
        <v>56</v>
      </c>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16"/>
    </row>
    <row r="27" spans="1:39" ht="18.75" customHeight="1" x14ac:dyDescent="0.4">
      <c r="A27" s="19"/>
      <c r="B27" s="18"/>
      <c r="C27" s="18"/>
      <c r="D27" s="23"/>
      <c r="E27" s="296" t="s">
        <v>48</v>
      </c>
      <c r="F27" s="296"/>
      <c r="G27" s="296"/>
      <c r="H27" s="296"/>
      <c r="I27" s="296"/>
      <c r="J27" s="296"/>
      <c r="K27" s="296"/>
      <c r="L27" s="296"/>
      <c r="M27" s="296"/>
      <c r="N27" s="296"/>
      <c r="O27" s="296"/>
      <c r="P27" s="296"/>
      <c r="Q27" s="296"/>
      <c r="R27" s="296"/>
      <c r="S27" s="296"/>
      <c r="T27" s="296"/>
      <c r="U27" s="296"/>
      <c r="V27" s="296"/>
      <c r="W27" s="296"/>
      <c r="X27" s="296"/>
      <c r="Y27" s="296"/>
      <c r="Z27" s="296"/>
      <c r="AA27" s="296"/>
      <c r="AB27" s="296"/>
      <c r="AC27" s="296"/>
      <c r="AD27" s="296"/>
      <c r="AE27" s="296"/>
      <c r="AF27" s="296"/>
      <c r="AG27" s="296"/>
      <c r="AH27" s="296"/>
      <c r="AI27" s="296"/>
      <c r="AJ27" s="296"/>
      <c r="AK27" s="296"/>
      <c r="AL27" s="16"/>
    </row>
    <row r="28" spans="1:39" ht="26.25" customHeight="1" x14ac:dyDescent="0.4">
      <c r="A28" s="25"/>
      <c r="B28" s="24"/>
      <c r="C28" s="23"/>
      <c r="D28" s="23"/>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6" t="s">
        <v>49</v>
      </c>
      <c r="AM28" s="1"/>
    </row>
    <row r="29" spans="1:39" ht="18.75" customHeight="1" x14ac:dyDescent="0.4">
      <c r="A29" s="19"/>
      <c r="B29" s="18"/>
      <c r="C29" s="18"/>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16"/>
    </row>
    <row r="30" spans="1:39" ht="19.8" x14ac:dyDescent="0.4">
      <c r="A30" s="19"/>
      <c r="B30" s="18"/>
      <c r="C30" s="18"/>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6"/>
    </row>
    <row r="31" spans="1:39" ht="85.5" customHeight="1" x14ac:dyDescent="0.4">
      <c r="A31" s="237" t="s">
        <v>57</v>
      </c>
      <c r="B31" s="238"/>
      <c r="C31" s="238"/>
      <c r="D31" s="238"/>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9"/>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K20:K23"/>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4" zoomScaleNormal="85" zoomScaleSheetLayoutView="100" workbookViewId="0">
      <selection activeCell="C32" sqref="C32"/>
    </sheetView>
  </sheetViews>
  <sheetFormatPr defaultRowHeight="17.399999999999999" x14ac:dyDescent="0.4"/>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x14ac:dyDescent="0.4">
      <c r="A2" s="19"/>
      <c r="B2" s="241" t="s">
        <v>1060</v>
      </c>
      <c r="C2" s="241"/>
      <c r="D2" s="241"/>
      <c r="E2" s="241"/>
      <c r="F2" s="241"/>
      <c r="G2" s="241"/>
      <c r="H2" s="241"/>
      <c r="I2" s="241"/>
      <c r="J2" s="241"/>
      <c r="K2" s="241"/>
      <c r="L2" s="241"/>
      <c r="M2" s="241"/>
      <c r="N2" s="241"/>
      <c r="O2" s="241"/>
      <c r="P2" s="241"/>
      <c r="Q2" s="19"/>
      <c r="R2" s="19"/>
      <c r="S2" s="19"/>
      <c r="T2" s="19"/>
      <c r="U2" s="19"/>
      <c r="V2" s="19"/>
      <c r="W2" s="19"/>
      <c r="X2" s="19"/>
      <c r="Y2" s="19"/>
      <c r="Z2" s="19"/>
      <c r="AA2" s="19"/>
      <c r="AB2" s="19"/>
      <c r="AC2" s="19"/>
      <c r="AD2" s="19"/>
      <c r="AE2" s="19"/>
      <c r="AF2" s="19"/>
      <c r="AG2" s="19"/>
      <c r="AH2" s="19"/>
      <c r="AI2" s="19"/>
      <c r="AJ2" s="19"/>
      <c r="AK2" s="37"/>
    </row>
    <row r="3" spans="1:39"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9" x14ac:dyDescent="0.4">
      <c r="C4" s="282" t="s">
        <v>58</v>
      </c>
      <c r="D4" s="282"/>
      <c r="E4" s="282"/>
      <c r="F4" s="282"/>
      <c r="G4" s="282"/>
      <c r="H4" s="282"/>
      <c r="I4" s="282"/>
      <c r="J4" s="282"/>
      <c r="K4" s="282"/>
      <c r="L4" s="282"/>
      <c r="M4" s="282"/>
      <c r="N4" s="282"/>
      <c r="O4" s="282"/>
      <c r="P4" s="282"/>
      <c r="W4" s="45"/>
    </row>
    <row r="5" spans="1:39" x14ac:dyDescent="0.4">
      <c r="C5" s="27"/>
      <c r="D5" s="27"/>
      <c r="E5" s="27"/>
      <c r="F5" s="27"/>
      <c r="G5" s="27"/>
      <c r="H5" s="27"/>
      <c r="I5" s="27"/>
      <c r="J5" s="27"/>
      <c r="K5" s="27"/>
      <c r="L5" s="27"/>
      <c r="M5" s="27"/>
      <c r="N5" s="27"/>
      <c r="O5" s="27"/>
      <c r="P5" s="27"/>
    </row>
    <row r="6" spans="1:39" ht="18.75" customHeight="1" x14ac:dyDescent="0.4">
      <c r="A6" s="25"/>
      <c r="B6" s="24"/>
      <c r="C6" s="27"/>
      <c r="D6" s="282" t="s">
        <v>59</v>
      </c>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F6" s="282"/>
      <c r="AG6" s="282"/>
      <c r="AH6" s="282"/>
      <c r="AI6" s="282"/>
      <c r="AJ6" s="282"/>
      <c r="AK6" s="282"/>
      <c r="AL6" s="16"/>
      <c r="AM6"/>
    </row>
    <row r="7" spans="1:39" x14ac:dyDescent="0.4">
      <c r="AD7" s="43" t="s">
        <v>60</v>
      </c>
      <c r="AE7" s="316" t="str">
        <f>표지!G6</f>
        <v>2020.12.31</v>
      </c>
      <c r="AF7" s="316"/>
      <c r="AG7" s="316"/>
      <c r="AH7" s="316"/>
      <c r="AI7" s="316"/>
      <c r="AJ7" s="317" t="s">
        <v>61</v>
      </c>
      <c r="AK7" s="317"/>
    </row>
    <row r="8" spans="1:39" x14ac:dyDescent="0.4">
      <c r="D8" s="318"/>
      <c r="E8" s="318"/>
      <c r="F8" s="318"/>
      <c r="G8" s="318"/>
      <c r="H8" s="318"/>
      <c r="I8" s="318"/>
      <c r="J8" s="318"/>
      <c r="K8" s="319"/>
      <c r="L8" s="319"/>
      <c r="M8" s="319"/>
      <c r="N8" s="44"/>
      <c r="O8" s="8"/>
      <c r="P8" s="8"/>
      <c r="AF8" s="315" t="s">
        <v>62</v>
      </c>
      <c r="AG8" s="315"/>
      <c r="AH8" s="315"/>
      <c r="AI8" s="315"/>
      <c r="AJ8" s="315"/>
      <c r="AK8" s="315"/>
    </row>
    <row r="9" spans="1:39" ht="25.5" customHeight="1" x14ac:dyDescent="0.4">
      <c r="C9" s="305" t="s">
        <v>63</v>
      </c>
      <c r="D9" s="305"/>
      <c r="E9" s="305"/>
      <c r="F9" s="305"/>
      <c r="G9" s="305"/>
      <c r="H9" s="305"/>
      <c r="I9" s="305" t="s">
        <v>64</v>
      </c>
      <c r="J9" s="305"/>
      <c r="K9" s="305"/>
      <c r="L9" s="305"/>
      <c r="M9" s="305"/>
      <c r="N9" s="305"/>
      <c r="O9" s="305" t="s">
        <v>65</v>
      </c>
      <c r="P9" s="305"/>
      <c r="Q9" s="305"/>
      <c r="R9" s="305"/>
      <c r="S9" s="305"/>
      <c r="T9" s="305"/>
      <c r="U9" s="305"/>
      <c r="V9" s="305" t="s">
        <v>66</v>
      </c>
      <c r="W9" s="305"/>
      <c r="X9" s="305"/>
      <c r="Y9" s="305"/>
      <c r="Z9" s="305"/>
      <c r="AA9" s="305" t="s">
        <v>67</v>
      </c>
      <c r="AB9" s="305"/>
      <c r="AC9" s="305"/>
      <c r="AD9" s="305"/>
      <c r="AE9" s="305"/>
      <c r="AF9" s="305" t="s">
        <v>68</v>
      </c>
      <c r="AG9" s="305"/>
      <c r="AH9" s="305"/>
      <c r="AI9" s="305"/>
      <c r="AJ9" s="305"/>
      <c r="AK9" s="305"/>
    </row>
    <row r="10" spans="1:39" ht="25.5" customHeight="1" x14ac:dyDescent="0.4">
      <c r="C10" s="311" t="s">
        <v>1110</v>
      </c>
      <c r="D10" s="311"/>
      <c r="E10" s="311"/>
      <c r="F10" s="311"/>
      <c r="G10" s="311"/>
      <c r="H10" s="311"/>
      <c r="I10" s="311" t="s">
        <v>1111</v>
      </c>
      <c r="J10" s="311"/>
      <c r="K10" s="311"/>
      <c r="L10" s="311"/>
      <c r="M10" s="311"/>
      <c r="N10" s="311"/>
      <c r="O10" s="310">
        <v>329500</v>
      </c>
      <c r="P10" s="310"/>
      <c r="Q10" s="310"/>
      <c r="R10" s="310"/>
      <c r="S10" s="310"/>
      <c r="T10" s="310"/>
      <c r="U10" s="310"/>
      <c r="V10" s="310">
        <v>20000</v>
      </c>
      <c r="W10" s="310"/>
      <c r="X10" s="310"/>
      <c r="Y10" s="310"/>
      <c r="Z10" s="310"/>
      <c r="AA10" s="310">
        <v>5000</v>
      </c>
      <c r="AB10" s="310"/>
      <c r="AC10" s="310"/>
      <c r="AD10" s="310"/>
      <c r="AE10" s="310"/>
      <c r="AF10" s="309"/>
      <c r="AG10" s="309"/>
      <c r="AH10" s="309"/>
      <c r="AI10" s="309"/>
      <c r="AJ10" s="309"/>
      <c r="AK10" s="309"/>
    </row>
    <row r="11" spans="1:39" ht="25.5" customHeight="1" x14ac:dyDescent="0.4">
      <c r="C11" s="311" t="s">
        <v>1110</v>
      </c>
      <c r="D11" s="311"/>
      <c r="E11" s="311"/>
      <c r="F11" s="311"/>
      <c r="G11" s="311"/>
      <c r="H11" s="311"/>
      <c r="I11" s="311" t="s">
        <v>1112</v>
      </c>
      <c r="J11" s="311"/>
      <c r="K11" s="311"/>
      <c r="L11" s="311"/>
      <c r="M11" s="311"/>
      <c r="N11" s="311"/>
      <c r="O11" s="310">
        <v>1318050</v>
      </c>
      <c r="P11" s="310"/>
      <c r="Q11" s="310"/>
      <c r="R11" s="310"/>
      <c r="S11" s="310"/>
      <c r="T11" s="310"/>
      <c r="U11" s="310"/>
      <c r="V11" s="310">
        <v>20000</v>
      </c>
      <c r="W11" s="310"/>
      <c r="X11" s="310"/>
      <c r="Y11" s="310"/>
      <c r="Z11" s="310"/>
      <c r="AA11" s="310">
        <v>5000</v>
      </c>
      <c r="AB11" s="310"/>
      <c r="AC11" s="310"/>
      <c r="AD11" s="310"/>
      <c r="AE11" s="310"/>
      <c r="AF11" s="309"/>
      <c r="AG11" s="309"/>
      <c r="AH11" s="309"/>
      <c r="AI11" s="309"/>
      <c r="AJ11" s="309"/>
      <c r="AK11" s="309"/>
    </row>
    <row r="12" spans="1:39" ht="25.5" hidden="1" customHeight="1" x14ac:dyDescent="0.4">
      <c r="C12" s="311"/>
      <c r="D12" s="311"/>
      <c r="E12" s="311"/>
      <c r="F12" s="311"/>
      <c r="G12" s="311"/>
      <c r="H12" s="311"/>
      <c r="I12" s="311"/>
      <c r="J12" s="311"/>
      <c r="K12" s="311"/>
      <c r="L12" s="311"/>
      <c r="M12" s="311"/>
      <c r="N12" s="311"/>
      <c r="O12" s="310"/>
      <c r="P12" s="310"/>
      <c r="Q12" s="310"/>
      <c r="R12" s="310"/>
      <c r="S12" s="310"/>
      <c r="T12" s="310"/>
      <c r="U12" s="310"/>
      <c r="V12" s="310"/>
      <c r="W12" s="310"/>
      <c r="X12" s="310"/>
      <c r="Y12" s="310"/>
      <c r="Z12" s="310"/>
      <c r="AA12" s="310"/>
      <c r="AB12" s="310"/>
      <c r="AC12" s="310"/>
      <c r="AD12" s="310"/>
      <c r="AE12" s="310"/>
      <c r="AF12" s="309"/>
      <c r="AG12" s="309"/>
      <c r="AH12" s="309"/>
      <c r="AI12" s="309"/>
      <c r="AJ12" s="309"/>
      <c r="AK12" s="309"/>
    </row>
    <row r="13" spans="1:39" ht="25.5" hidden="1" customHeight="1" x14ac:dyDescent="0.4">
      <c r="C13" s="311"/>
      <c r="D13" s="311"/>
      <c r="E13" s="311"/>
      <c r="F13" s="311"/>
      <c r="G13" s="311"/>
      <c r="H13" s="311"/>
      <c r="I13" s="311"/>
      <c r="J13" s="311"/>
      <c r="K13" s="311"/>
      <c r="L13" s="311"/>
      <c r="M13" s="311"/>
      <c r="N13" s="311"/>
      <c r="O13" s="310"/>
      <c r="P13" s="310"/>
      <c r="Q13" s="310"/>
      <c r="R13" s="310"/>
      <c r="S13" s="310"/>
      <c r="T13" s="310"/>
      <c r="U13" s="310"/>
      <c r="V13" s="310"/>
      <c r="W13" s="310"/>
      <c r="X13" s="310"/>
      <c r="Y13" s="310"/>
      <c r="Z13" s="310"/>
      <c r="AA13" s="310"/>
      <c r="AB13" s="310"/>
      <c r="AC13" s="310"/>
      <c r="AD13" s="310"/>
      <c r="AE13" s="310"/>
      <c r="AF13" s="309"/>
      <c r="AG13" s="309"/>
      <c r="AH13" s="309"/>
      <c r="AI13" s="309"/>
      <c r="AJ13" s="309"/>
      <c r="AK13" s="309"/>
    </row>
    <row r="14" spans="1:39" ht="7.5" customHeight="1" x14ac:dyDescent="0.4">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row>
    <row r="15" spans="1:39" ht="26.25" customHeight="1" x14ac:dyDescent="0.4">
      <c r="A15" s="25"/>
      <c r="B15" s="24"/>
      <c r="C15" s="23"/>
      <c r="D15" s="46"/>
      <c r="E15" s="312"/>
      <c r="F15" s="312"/>
      <c r="G15" s="312"/>
      <c r="H15" s="312"/>
      <c r="I15" s="312"/>
      <c r="J15" s="312"/>
      <c r="K15" s="312"/>
      <c r="L15" s="312"/>
      <c r="M15" s="312"/>
      <c r="N15" s="312"/>
      <c r="O15" s="312"/>
      <c r="P15" s="312"/>
      <c r="Q15" s="312"/>
      <c r="R15" s="312"/>
      <c r="S15" s="312"/>
      <c r="T15" s="312"/>
      <c r="U15" s="312"/>
      <c r="V15" s="312"/>
      <c r="W15" s="312"/>
      <c r="X15" s="312"/>
      <c r="Y15" s="312"/>
      <c r="Z15" s="312"/>
      <c r="AA15" s="312"/>
      <c r="AB15" s="312"/>
      <c r="AC15" s="312"/>
      <c r="AD15" s="312"/>
      <c r="AE15" s="312"/>
      <c r="AF15" s="312"/>
      <c r="AG15" s="312"/>
      <c r="AH15" s="312"/>
      <c r="AI15" s="312"/>
      <c r="AJ15" s="312"/>
      <c r="AK15" s="312"/>
      <c r="AL15" s="26" t="s">
        <v>38</v>
      </c>
    </row>
    <row r="17" spans="1:39" ht="18.75" customHeight="1" x14ac:dyDescent="0.4">
      <c r="A17" s="25"/>
      <c r="B17" s="24"/>
      <c r="C17" s="27"/>
      <c r="D17" s="282" t="s">
        <v>69</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6"/>
      <c r="AM17"/>
    </row>
    <row r="18" spans="1:39" x14ac:dyDescent="0.4">
      <c r="AE18" s="47"/>
      <c r="AF18" s="315" t="s">
        <v>62</v>
      </c>
      <c r="AG18" s="315"/>
      <c r="AH18" s="315"/>
      <c r="AI18" s="315"/>
      <c r="AJ18" s="315"/>
      <c r="AK18" s="315"/>
    </row>
    <row r="19" spans="1:39" ht="25.5" customHeight="1" x14ac:dyDescent="0.4">
      <c r="C19" s="305" t="s">
        <v>70</v>
      </c>
      <c r="D19" s="305"/>
      <c r="E19" s="305"/>
      <c r="F19" s="305"/>
      <c r="G19" s="305"/>
      <c r="H19" s="305"/>
      <c r="I19" s="305" t="s">
        <v>64</v>
      </c>
      <c r="J19" s="305"/>
      <c r="K19" s="305"/>
      <c r="L19" s="305"/>
      <c r="M19" s="305"/>
      <c r="N19" s="305"/>
      <c r="O19" s="305" t="s">
        <v>71</v>
      </c>
      <c r="P19" s="305"/>
      <c r="Q19" s="305"/>
      <c r="R19" s="305"/>
      <c r="S19" s="305"/>
      <c r="T19" s="305"/>
      <c r="U19" s="305"/>
      <c r="V19" s="305" t="s">
        <v>72</v>
      </c>
      <c r="W19" s="305"/>
      <c r="X19" s="305"/>
      <c r="Y19" s="305"/>
      <c r="Z19" s="305"/>
      <c r="AA19" s="305"/>
      <c r="AB19" s="305"/>
      <c r="AC19" s="305"/>
      <c r="AD19" s="305"/>
      <c r="AE19" s="305" t="s">
        <v>68</v>
      </c>
      <c r="AF19" s="305"/>
      <c r="AG19" s="305"/>
      <c r="AH19" s="305"/>
      <c r="AI19" s="305"/>
      <c r="AJ19" s="305"/>
      <c r="AK19" s="305"/>
    </row>
    <row r="20" spans="1:39" ht="25.5" customHeight="1" x14ac:dyDescent="0.4">
      <c r="C20" s="309"/>
      <c r="D20" s="309"/>
      <c r="E20" s="309"/>
      <c r="F20" s="309"/>
      <c r="G20" s="309"/>
      <c r="H20" s="309"/>
      <c r="I20" s="309"/>
      <c r="J20" s="309"/>
      <c r="K20" s="309"/>
      <c r="L20" s="309"/>
      <c r="M20" s="309"/>
      <c r="N20" s="309"/>
      <c r="O20" s="310"/>
      <c r="P20" s="310"/>
      <c r="Q20" s="310"/>
      <c r="R20" s="310"/>
      <c r="S20" s="310"/>
      <c r="T20" s="310"/>
      <c r="U20" s="310"/>
      <c r="V20" s="310"/>
      <c r="W20" s="310"/>
      <c r="X20" s="310"/>
      <c r="Y20" s="310"/>
      <c r="Z20" s="310"/>
      <c r="AA20" s="310"/>
      <c r="AB20" s="310"/>
      <c r="AC20" s="310"/>
      <c r="AD20" s="310"/>
      <c r="AE20" s="311"/>
      <c r="AF20" s="311"/>
      <c r="AG20" s="311"/>
      <c r="AH20" s="311"/>
      <c r="AI20" s="311"/>
      <c r="AJ20" s="311"/>
      <c r="AK20" s="311"/>
    </row>
    <row r="21" spans="1:39" ht="25.5" customHeight="1" x14ac:dyDescent="0.4">
      <c r="C21" s="309"/>
      <c r="D21" s="309"/>
      <c r="E21" s="309"/>
      <c r="F21" s="309"/>
      <c r="G21" s="309"/>
      <c r="H21" s="309"/>
      <c r="I21" s="309"/>
      <c r="J21" s="309"/>
      <c r="K21" s="309"/>
      <c r="L21" s="309"/>
      <c r="M21" s="309"/>
      <c r="N21" s="309"/>
      <c r="O21" s="310"/>
      <c r="P21" s="310"/>
      <c r="Q21" s="310"/>
      <c r="R21" s="310"/>
      <c r="S21" s="310"/>
      <c r="T21" s="310"/>
      <c r="U21" s="310"/>
      <c r="V21" s="310"/>
      <c r="W21" s="310"/>
      <c r="X21" s="310"/>
      <c r="Y21" s="310"/>
      <c r="Z21" s="310"/>
      <c r="AA21" s="310"/>
      <c r="AB21" s="310"/>
      <c r="AC21" s="310"/>
      <c r="AD21" s="310"/>
      <c r="AE21" s="311"/>
      <c r="AF21" s="311"/>
      <c r="AG21" s="311"/>
      <c r="AH21" s="311"/>
      <c r="AI21" s="311"/>
      <c r="AJ21" s="311"/>
      <c r="AK21" s="311"/>
    </row>
    <row r="22" spans="1:39" ht="7.5" customHeight="1" x14ac:dyDescent="0.4">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row>
    <row r="23" spans="1:39" ht="26.25" customHeight="1" x14ac:dyDescent="0.4">
      <c r="A23" s="25"/>
      <c r="B23" s="24"/>
      <c r="C23" s="23"/>
      <c r="D23" s="46"/>
      <c r="E23" s="312"/>
      <c r="F23" s="312"/>
      <c r="G23" s="312"/>
      <c r="H23" s="312"/>
      <c r="I23" s="312"/>
      <c r="J23" s="312"/>
      <c r="K23" s="312"/>
      <c r="L23" s="312"/>
      <c r="M23" s="312"/>
      <c r="N23" s="312"/>
      <c r="O23" s="312"/>
      <c r="P23" s="312"/>
      <c r="Q23" s="312"/>
      <c r="R23" s="312"/>
      <c r="S23" s="312"/>
      <c r="T23" s="312"/>
      <c r="U23" s="312"/>
      <c r="V23" s="312"/>
      <c r="W23" s="312"/>
      <c r="X23" s="312"/>
      <c r="Y23" s="312"/>
      <c r="Z23" s="312"/>
      <c r="AA23" s="312"/>
      <c r="AB23" s="312"/>
      <c r="AC23" s="312"/>
      <c r="AD23" s="312"/>
      <c r="AE23" s="312"/>
      <c r="AF23" s="312"/>
      <c r="AG23" s="312"/>
      <c r="AH23" s="312"/>
      <c r="AI23" s="312"/>
      <c r="AJ23" s="312"/>
      <c r="AK23" s="312"/>
      <c r="AL23" s="26" t="s">
        <v>38</v>
      </c>
    </row>
    <row r="25" spans="1:39" ht="18.75" customHeight="1" x14ac:dyDescent="0.4">
      <c r="A25" s="25"/>
      <c r="B25" s="24"/>
      <c r="C25" s="27"/>
      <c r="D25" s="282" t="s">
        <v>73</v>
      </c>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82"/>
      <c r="AH25" s="282"/>
      <c r="AI25" s="282"/>
      <c r="AJ25" s="282"/>
      <c r="AK25" s="282"/>
      <c r="AL25" s="16"/>
      <c r="AM25"/>
    </row>
    <row r="26" spans="1:39" x14ac:dyDescent="0.4">
      <c r="AL26" s="48"/>
      <c r="AM26"/>
    </row>
    <row r="27" spans="1:39" ht="52.5" customHeight="1" x14ac:dyDescent="0.4">
      <c r="C27" s="313"/>
      <c r="D27" s="313"/>
      <c r="E27" s="313"/>
      <c r="F27" s="313"/>
      <c r="G27" s="313"/>
      <c r="H27" s="313"/>
      <c r="I27" s="313"/>
      <c r="J27" s="313"/>
      <c r="K27" s="313"/>
      <c r="L27" s="313"/>
      <c r="M27" s="313"/>
      <c r="N27" s="313"/>
      <c r="O27" s="313"/>
      <c r="P27" s="313"/>
      <c r="Q27" s="313"/>
      <c r="R27" s="313"/>
      <c r="S27" s="313"/>
      <c r="T27" s="313"/>
      <c r="U27" s="313"/>
      <c r="V27" s="313"/>
      <c r="W27" s="313"/>
      <c r="X27" s="313"/>
      <c r="Y27" s="313"/>
      <c r="Z27" s="313"/>
      <c r="AA27" s="313"/>
      <c r="AB27" s="313"/>
      <c r="AC27" s="313"/>
      <c r="AD27" s="313"/>
      <c r="AE27" s="313"/>
      <c r="AF27" s="313"/>
      <c r="AG27" s="313"/>
      <c r="AH27" s="313"/>
      <c r="AI27" s="313"/>
      <c r="AJ27" s="313"/>
      <c r="AK27" s="313"/>
      <c r="AL27"/>
      <c r="AM27"/>
    </row>
    <row r="29" spans="1:39" ht="18.75" customHeight="1" x14ac:dyDescent="0.4">
      <c r="A29" s="25"/>
      <c r="B29" s="24"/>
      <c r="C29" s="27"/>
      <c r="D29" s="282" t="s">
        <v>74</v>
      </c>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16"/>
      <c r="AM29"/>
    </row>
    <row r="30" spans="1:39" x14ac:dyDescent="0.4">
      <c r="AL30" s="48"/>
      <c r="AM30"/>
    </row>
    <row r="31" spans="1:39" ht="52.5" customHeight="1" x14ac:dyDescent="0.4">
      <c r="C31" s="314" t="s">
        <v>1201</v>
      </c>
      <c r="D31" s="313"/>
      <c r="E31" s="313"/>
      <c r="F31" s="313"/>
      <c r="G31" s="313"/>
      <c r="H31" s="313"/>
      <c r="I31" s="313"/>
      <c r="J31" s="313"/>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c r="AM31"/>
    </row>
    <row r="35" spans="1:37" s="1" customFormat="1" ht="68.25" customHeight="1" x14ac:dyDescent="0.4">
      <c r="A35" s="237" t="s">
        <v>75</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I8" sqref="AI8:AL8"/>
    </sheetView>
  </sheetViews>
  <sheetFormatPr defaultRowHeight="17.399999999999999" x14ac:dyDescent="0.4"/>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x14ac:dyDescent="0.4">
      <c r="A1" s="19"/>
      <c r="B1" s="18"/>
      <c r="C1" s="18"/>
      <c r="D1" s="18"/>
      <c r="E1" s="18"/>
      <c r="F1" s="18"/>
      <c r="G1" s="18"/>
      <c r="H1" s="18"/>
      <c r="I1" s="18"/>
      <c r="J1" s="18"/>
      <c r="K1" s="18"/>
      <c r="L1" s="18"/>
      <c r="M1" s="18"/>
      <c r="N1" s="18"/>
      <c r="O1" s="18"/>
      <c r="P1" s="18"/>
      <c r="Q1" s="19"/>
      <c r="R1" s="19"/>
      <c r="S1" s="19"/>
      <c r="T1" s="19"/>
      <c r="U1" s="19"/>
      <c r="V1" s="19"/>
      <c r="W1" s="19"/>
      <c r="X1" s="19"/>
      <c r="Y1" s="19"/>
      <c r="Z1" s="19"/>
      <c r="AA1" s="19"/>
      <c r="AB1" s="19"/>
      <c r="AC1" s="19"/>
      <c r="AD1" s="19"/>
      <c r="AE1" s="19"/>
      <c r="AF1" s="19"/>
      <c r="AG1" s="19"/>
      <c r="AH1" s="19"/>
      <c r="AI1" s="19"/>
      <c r="AJ1" s="19"/>
      <c r="AK1" s="19"/>
      <c r="AL1" s="37"/>
    </row>
    <row r="2" spans="1:39" ht="19.8" x14ac:dyDescent="0.4">
      <c r="A2" s="19"/>
      <c r="B2" s="19"/>
      <c r="C2" s="326" t="s">
        <v>76</v>
      </c>
      <c r="D2" s="326"/>
      <c r="E2" s="326"/>
      <c r="F2" s="326"/>
      <c r="G2" s="326"/>
      <c r="H2" s="326"/>
      <c r="I2" s="326"/>
      <c r="J2" s="326"/>
      <c r="K2" s="326"/>
      <c r="L2" s="326"/>
      <c r="M2" s="326"/>
      <c r="N2" s="326"/>
      <c r="O2" s="326"/>
      <c r="P2" s="326"/>
      <c r="Q2" s="19"/>
      <c r="R2" s="19"/>
      <c r="S2" s="19"/>
      <c r="T2" s="19"/>
      <c r="U2" s="19"/>
      <c r="V2" s="19"/>
      <c r="W2" s="19"/>
      <c r="X2" s="19"/>
      <c r="Y2" s="19"/>
      <c r="Z2" s="19"/>
      <c r="AA2" s="19"/>
      <c r="AB2" s="19"/>
      <c r="AC2" s="19"/>
      <c r="AD2" s="19"/>
      <c r="AE2" s="19"/>
      <c r="AF2" s="19"/>
      <c r="AG2" s="19"/>
      <c r="AH2" s="19"/>
      <c r="AI2" s="19"/>
      <c r="AJ2" s="19"/>
      <c r="AK2" s="19"/>
      <c r="AL2" s="37"/>
    </row>
    <row r="3" spans="1:39" ht="17.25" customHeight="1" x14ac:dyDescent="0.3">
      <c r="A3" s="49"/>
      <c r="B3" s="49"/>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29" t="s">
        <v>77</v>
      </c>
      <c r="AF3" s="329"/>
      <c r="AG3" s="329"/>
      <c r="AH3" s="329"/>
      <c r="AI3" s="329"/>
      <c r="AJ3" s="329"/>
      <c r="AK3" s="329"/>
      <c r="AL3" s="329"/>
    </row>
    <row r="4" spans="1:39" ht="16.5" customHeight="1" x14ac:dyDescent="0.3">
      <c r="A4" s="49"/>
      <c r="B4" s="49"/>
      <c r="C4" s="330" t="s">
        <v>78</v>
      </c>
      <c r="D4" s="330"/>
      <c r="E4" s="330"/>
      <c r="F4" s="330"/>
      <c r="G4" s="330" t="s">
        <v>79</v>
      </c>
      <c r="H4" s="330"/>
      <c r="I4" s="330" t="s">
        <v>80</v>
      </c>
      <c r="J4" s="330"/>
      <c r="K4" s="330"/>
      <c r="L4" s="330"/>
      <c r="M4" s="330"/>
      <c r="N4" s="330"/>
      <c r="O4" s="330"/>
      <c r="P4" s="330"/>
      <c r="Q4" s="330"/>
      <c r="R4" s="330"/>
      <c r="S4" s="330"/>
      <c r="T4" s="330"/>
      <c r="U4" s="330"/>
      <c r="V4" s="330"/>
      <c r="W4" s="331" t="s">
        <v>81</v>
      </c>
      <c r="X4" s="331"/>
      <c r="Y4" s="331"/>
      <c r="Z4" s="331"/>
      <c r="AA4" s="331"/>
      <c r="AB4" s="331"/>
      <c r="AC4" s="330" t="s">
        <v>82</v>
      </c>
      <c r="AD4" s="330"/>
      <c r="AE4" s="330"/>
      <c r="AF4" s="330"/>
      <c r="AG4" s="330"/>
      <c r="AH4" s="330"/>
      <c r="AI4" s="330" t="s">
        <v>83</v>
      </c>
      <c r="AJ4" s="330"/>
      <c r="AK4" s="330"/>
      <c r="AL4" s="330"/>
    </row>
    <row r="5" spans="1:39" ht="29.25" customHeight="1" x14ac:dyDescent="0.3">
      <c r="A5" s="49"/>
      <c r="B5" s="49"/>
      <c r="C5" s="330"/>
      <c r="D5" s="330"/>
      <c r="E5" s="330"/>
      <c r="F5" s="330"/>
      <c r="G5" s="330"/>
      <c r="H5" s="330"/>
      <c r="I5" s="330" t="s">
        <v>84</v>
      </c>
      <c r="J5" s="330"/>
      <c r="K5" s="330"/>
      <c r="L5" s="330" t="s">
        <v>85</v>
      </c>
      <c r="M5" s="330"/>
      <c r="N5" s="330"/>
      <c r="O5" s="330"/>
      <c r="P5" s="330"/>
      <c r="Q5" s="332" t="s">
        <v>86</v>
      </c>
      <c r="R5" s="332"/>
      <c r="S5" s="332"/>
      <c r="T5" s="332" t="s">
        <v>87</v>
      </c>
      <c r="U5" s="332"/>
      <c r="V5" s="332"/>
      <c r="W5" s="331"/>
      <c r="X5" s="331"/>
      <c r="Y5" s="331"/>
      <c r="Z5" s="331"/>
      <c r="AA5" s="331"/>
      <c r="AB5" s="331"/>
      <c r="AC5" s="330"/>
      <c r="AD5" s="330"/>
      <c r="AE5" s="330"/>
      <c r="AF5" s="330"/>
      <c r="AG5" s="330"/>
      <c r="AH5" s="330"/>
      <c r="AI5" s="330"/>
      <c r="AJ5" s="330"/>
      <c r="AK5" s="330"/>
      <c r="AL5" s="330"/>
    </row>
    <row r="6" spans="1:39" ht="29.25" customHeight="1" x14ac:dyDescent="0.3">
      <c r="A6" s="49"/>
      <c r="B6" s="49"/>
      <c r="C6" s="327" t="s">
        <v>1113</v>
      </c>
      <c r="D6" s="327"/>
      <c r="E6" s="327"/>
      <c r="F6" s="327"/>
      <c r="G6" s="328" t="s">
        <v>1114</v>
      </c>
      <c r="H6" s="328"/>
      <c r="I6" s="328" t="s">
        <v>1111</v>
      </c>
      <c r="J6" s="328"/>
      <c r="K6" s="328"/>
      <c r="L6" s="323">
        <v>60000</v>
      </c>
      <c r="M6" s="323"/>
      <c r="N6" s="323"/>
      <c r="O6" s="323"/>
      <c r="P6" s="323"/>
      <c r="Q6" s="323">
        <v>5000</v>
      </c>
      <c r="R6" s="323"/>
      <c r="S6" s="323"/>
      <c r="T6" s="323">
        <v>5000</v>
      </c>
      <c r="U6" s="323"/>
      <c r="V6" s="323"/>
      <c r="W6" s="323">
        <f>+L6*T6</f>
        <v>300000000</v>
      </c>
      <c r="X6" s="323"/>
      <c r="Y6" s="323"/>
      <c r="Z6" s="323"/>
      <c r="AA6" s="323"/>
      <c r="AB6" s="323"/>
      <c r="AC6" s="323">
        <f>+W6</f>
        <v>300000000</v>
      </c>
      <c r="AD6" s="323"/>
      <c r="AE6" s="323"/>
      <c r="AF6" s="323"/>
      <c r="AG6" s="323"/>
      <c r="AH6" s="323"/>
      <c r="AI6" s="324">
        <v>0</v>
      </c>
      <c r="AJ6" s="324"/>
      <c r="AK6" s="324"/>
      <c r="AL6" s="324"/>
    </row>
    <row r="7" spans="1:39" ht="29.25" customHeight="1" x14ac:dyDescent="0.3">
      <c r="A7" s="49"/>
      <c r="B7" s="49"/>
      <c r="C7" s="327" t="s">
        <v>1115</v>
      </c>
      <c r="D7" s="327"/>
      <c r="E7" s="327"/>
      <c r="F7" s="327"/>
      <c r="G7" s="328" t="s">
        <v>1116</v>
      </c>
      <c r="H7" s="328"/>
      <c r="I7" s="328" t="s">
        <v>1111</v>
      </c>
      <c r="J7" s="328"/>
      <c r="K7" s="328"/>
      <c r="L7" s="323">
        <f>+'[2]1부.Ⅰ.3.1)'!O10</f>
        <v>329500</v>
      </c>
      <c r="M7" s="323"/>
      <c r="N7" s="323"/>
      <c r="O7" s="323"/>
      <c r="P7" s="323"/>
      <c r="Q7" s="323">
        <v>20000</v>
      </c>
      <c r="R7" s="323"/>
      <c r="S7" s="323"/>
      <c r="T7" s="323">
        <v>5000</v>
      </c>
      <c r="U7" s="323"/>
      <c r="V7" s="323"/>
      <c r="W7" s="323">
        <f>+L7*T7</f>
        <v>1647500000</v>
      </c>
      <c r="X7" s="323"/>
      <c r="Y7" s="323"/>
      <c r="Z7" s="323"/>
      <c r="AA7" s="323"/>
      <c r="AB7" s="323"/>
      <c r="AC7" s="323">
        <f>+W7+AC6</f>
        <v>1947500000</v>
      </c>
      <c r="AD7" s="323"/>
      <c r="AE7" s="323"/>
      <c r="AF7" s="323"/>
      <c r="AG7" s="323"/>
      <c r="AH7" s="323"/>
      <c r="AI7" s="324">
        <f>W7/AC6</f>
        <v>5.4916666666666663</v>
      </c>
      <c r="AJ7" s="324"/>
      <c r="AK7" s="324"/>
      <c r="AL7" s="324"/>
    </row>
    <row r="8" spans="1:39" ht="29.25" customHeight="1" x14ac:dyDescent="0.3">
      <c r="A8" s="49"/>
      <c r="B8" s="49"/>
      <c r="C8" s="327" t="s">
        <v>1115</v>
      </c>
      <c r="D8" s="327"/>
      <c r="E8" s="327"/>
      <c r="F8" s="327"/>
      <c r="G8" s="328" t="s">
        <v>1116</v>
      </c>
      <c r="H8" s="328"/>
      <c r="I8" s="328" t="s">
        <v>1112</v>
      </c>
      <c r="J8" s="328"/>
      <c r="K8" s="328"/>
      <c r="L8" s="323">
        <f>+'[2]1부.Ⅰ.3.1)'!O11</f>
        <v>1318050</v>
      </c>
      <c r="M8" s="323"/>
      <c r="N8" s="323"/>
      <c r="O8" s="323"/>
      <c r="P8" s="323"/>
      <c r="Q8" s="323">
        <v>20000</v>
      </c>
      <c r="R8" s="323"/>
      <c r="S8" s="323"/>
      <c r="T8" s="323">
        <v>5000</v>
      </c>
      <c r="U8" s="323"/>
      <c r="V8" s="323"/>
      <c r="W8" s="323">
        <f>+L8*T8</f>
        <v>6590250000</v>
      </c>
      <c r="X8" s="323"/>
      <c r="Y8" s="323"/>
      <c r="Z8" s="323"/>
      <c r="AA8" s="323"/>
      <c r="AB8" s="323"/>
      <c r="AC8" s="323">
        <f>+W8+AC7</f>
        <v>8537750000</v>
      </c>
      <c r="AD8" s="323"/>
      <c r="AE8" s="323"/>
      <c r="AF8" s="323"/>
      <c r="AG8" s="323"/>
      <c r="AH8" s="323"/>
      <c r="AI8" s="324">
        <f>W8/AC6</f>
        <v>21.967500000000001</v>
      </c>
      <c r="AJ8" s="324"/>
      <c r="AK8" s="324"/>
      <c r="AL8" s="324"/>
    </row>
    <row r="9" spans="1:39" ht="29.25" customHeight="1" x14ac:dyDescent="0.3">
      <c r="A9" s="49"/>
      <c r="B9" s="49"/>
      <c r="C9" s="327" t="s">
        <v>1117</v>
      </c>
      <c r="D9" s="327"/>
      <c r="E9" s="327"/>
      <c r="F9" s="327"/>
      <c r="G9" s="328" t="s">
        <v>1118</v>
      </c>
      <c r="H9" s="328"/>
      <c r="I9" s="328" t="s">
        <v>1119</v>
      </c>
      <c r="J9" s="328"/>
      <c r="K9" s="328"/>
      <c r="L9" s="323">
        <v>-60000</v>
      </c>
      <c r="M9" s="323"/>
      <c r="N9" s="323"/>
      <c r="O9" s="323"/>
      <c r="P9" s="323"/>
      <c r="Q9" s="323">
        <v>5000</v>
      </c>
      <c r="R9" s="323"/>
      <c r="S9" s="323"/>
      <c r="T9" s="323">
        <v>5000</v>
      </c>
      <c r="U9" s="323"/>
      <c r="V9" s="323"/>
      <c r="W9" s="323">
        <f>+L9*T9</f>
        <v>-300000000</v>
      </c>
      <c r="X9" s="323"/>
      <c r="Y9" s="323"/>
      <c r="Z9" s="323"/>
      <c r="AA9" s="323"/>
      <c r="AB9" s="323"/>
      <c r="AC9" s="323">
        <f>+W9+AC8</f>
        <v>8237750000</v>
      </c>
      <c r="AD9" s="323"/>
      <c r="AE9" s="323"/>
      <c r="AF9" s="323"/>
      <c r="AG9" s="323"/>
      <c r="AH9" s="323"/>
      <c r="AI9" s="324">
        <f>W9/AC8</f>
        <v>-3.5138063307077388E-2</v>
      </c>
      <c r="AJ9" s="324"/>
      <c r="AK9" s="324"/>
      <c r="AL9" s="324"/>
    </row>
    <row r="10" spans="1:39" ht="33" hidden="1" customHeight="1" x14ac:dyDescent="0.3">
      <c r="A10" s="49"/>
      <c r="B10" s="49"/>
      <c r="C10" s="327"/>
      <c r="D10" s="327"/>
      <c r="E10" s="327"/>
      <c r="F10" s="327"/>
      <c r="G10" s="328"/>
      <c r="H10" s="328"/>
      <c r="I10" s="328"/>
      <c r="J10" s="328"/>
      <c r="K10" s="328"/>
      <c r="L10" s="323"/>
      <c r="M10" s="323"/>
      <c r="N10" s="323"/>
      <c r="O10" s="323"/>
      <c r="P10" s="323"/>
      <c r="Q10" s="323"/>
      <c r="R10" s="323"/>
      <c r="S10" s="323"/>
      <c r="T10" s="323"/>
      <c r="U10" s="323"/>
      <c r="V10" s="323"/>
      <c r="W10" s="323"/>
      <c r="X10" s="323"/>
      <c r="Y10" s="323"/>
      <c r="Z10" s="323"/>
      <c r="AA10" s="323"/>
      <c r="AB10" s="323"/>
      <c r="AC10" s="323"/>
      <c r="AD10" s="323"/>
      <c r="AE10" s="323"/>
      <c r="AF10" s="323"/>
      <c r="AG10" s="323"/>
      <c r="AH10" s="323"/>
      <c r="AI10" s="324"/>
      <c r="AJ10" s="324"/>
      <c r="AK10" s="324"/>
      <c r="AL10" s="324"/>
    </row>
    <row r="11" spans="1:39"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21"/>
      <c r="AA11" s="21"/>
      <c r="AB11" s="21"/>
      <c r="AC11" s="21"/>
      <c r="AD11" s="21"/>
      <c r="AE11" s="21"/>
      <c r="AF11" s="21"/>
      <c r="AG11" s="21"/>
      <c r="AH11" s="21"/>
      <c r="AI11" s="21"/>
      <c r="AJ11" s="21"/>
      <c r="AK11" s="21"/>
      <c r="AL11" s="20"/>
      <c r="AM11" s="1"/>
    </row>
    <row r="12" spans="1:39" ht="26.25" customHeight="1" x14ac:dyDescent="0.4">
      <c r="A12" s="25"/>
      <c r="B12" s="24"/>
      <c r="C12" s="23"/>
      <c r="D12" s="46"/>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312"/>
      <c r="AH12" s="312"/>
      <c r="AI12" s="312"/>
      <c r="AJ12" s="312"/>
      <c r="AK12" s="312"/>
      <c r="AL12" s="312"/>
      <c r="AM12" s="26" t="s">
        <v>88</v>
      </c>
    </row>
    <row r="13" spans="1:39" ht="17.25" customHeight="1" x14ac:dyDescent="0.3">
      <c r="A13" s="49"/>
      <c r="B13" s="49"/>
      <c r="C13" s="325"/>
      <c r="D13" s="325"/>
      <c r="E13" s="325"/>
      <c r="F13" s="325"/>
      <c r="G13" s="325"/>
      <c r="H13" s="325"/>
      <c r="I13" s="325"/>
      <c r="J13" s="325"/>
      <c r="K13" s="325"/>
      <c r="L13" s="325"/>
      <c r="M13" s="325"/>
      <c r="N13" s="325"/>
      <c r="O13" s="325"/>
      <c r="P13" s="325"/>
      <c r="Q13" s="325"/>
      <c r="R13" s="51"/>
      <c r="S13" s="51"/>
      <c r="T13" s="51"/>
      <c r="U13" s="51"/>
      <c r="V13" s="51"/>
      <c r="W13" s="51"/>
      <c r="X13" s="51"/>
      <c r="Y13" s="51"/>
      <c r="Z13" s="51"/>
      <c r="AA13" s="51"/>
      <c r="AB13" s="51"/>
      <c r="AC13" s="51"/>
      <c r="AD13" s="21"/>
      <c r="AE13" s="21"/>
      <c r="AF13" s="21"/>
      <c r="AG13" s="21"/>
      <c r="AH13" s="21"/>
      <c r="AI13" s="21"/>
      <c r="AJ13" s="21"/>
      <c r="AK13" s="21"/>
      <c r="AL13" s="21"/>
    </row>
    <row r="14" spans="1:39" ht="18.75" customHeight="1" x14ac:dyDescent="0.3">
      <c r="A14" s="49"/>
      <c r="B14" s="49"/>
      <c r="C14" s="326" t="s">
        <v>89</v>
      </c>
      <c r="D14" s="326"/>
      <c r="E14" s="326"/>
      <c r="F14" s="326"/>
      <c r="G14" s="326"/>
      <c r="H14" s="326"/>
      <c r="I14" s="326"/>
      <c r="J14" s="326"/>
      <c r="K14" s="326"/>
      <c r="L14" s="326"/>
      <c r="M14" s="326"/>
      <c r="N14" s="326"/>
      <c r="O14" s="326"/>
      <c r="P14" s="326"/>
      <c r="Q14" s="20"/>
      <c r="R14" s="51"/>
      <c r="S14" s="51"/>
      <c r="T14" s="51"/>
      <c r="U14" s="51"/>
      <c r="V14" s="51"/>
      <c r="W14" s="51"/>
      <c r="X14" s="51"/>
      <c r="Y14" s="51"/>
      <c r="Z14" s="51"/>
      <c r="AA14" s="51"/>
      <c r="AB14" s="51"/>
      <c r="AC14" s="51"/>
      <c r="AD14" s="21"/>
      <c r="AE14" s="21"/>
      <c r="AF14" s="21"/>
      <c r="AG14" s="21"/>
      <c r="AH14" s="21"/>
      <c r="AI14" s="21"/>
      <c r="AJ14" s="21"/>
      <c r="AK14" s="21"/>
      <c r="AL14" s="21"/>
    </row>
    <row r="15" spans="1:39" ht="17.25" customHeight="1" x14ac:dyDescent="0.3">
      <c r="A15" s="49"/>
      <c r="B15" s="49"/>
      <c r="C15" s="21"/>
      <c r="D15" s="21"/>
      <c r="E15" s="21"/>
      <c r="F15" s="21"/>
      <c r="G15" s="21"/>
      <c r="H15" s="21"/>
      <c r="I15" s="21"/>
      <c r="J15" s="21"/>
      <c r="K15" s="21"/>
      <c r="L15" s="21"/>
      <c r="M15" s="21"/>
      <c r="N15" s="21"/>
      <c r="O15" s="21"/>
      <c r="P15" s="21"/>
      <c r="Q15" s="21"/>
      <c r="R15" s="21"/>
      <c r="S15" s="51"/>
      <c r="T15" s="51"/>
      <c r="U15" s="51"/>
      <c r="V15" s="51"/>
      <c r="W15" s="51"/>
      <c r="X15" s="51"/>
      <c r="Y15" s="51"/>
      <c r="Z15" s="51"/>
      <c r="AA15" s="51"/>
      <c r="AB15" s="51"/>
      <c r="AC15" s="51"/>
      <c r="AD15" s="51"/>
      <c r="AE15" s="51"/>
      <c r="AF15" s="51"/>
      <c r="AG15" s="51"/>
      <c r="AH15" s="51"/>
      <c r="AI15" s="51"/>
      <c r="AJ15" s="51"/>
      <c r="AK15" s="51"/>
      <c r="AL15" s="51"/>
      <c r="AM15" s="48"/>
    </row>
    <row r="16" spans="1:39" ht="51" customHeight="1" x14ac:dyDescent="0.4">
      <c r="C16" s="320"/>
      <c r="D16" s="321"/>
      <c r="E16" s="321"/>
      <c r="F16" s="321"/>
      <c r="G16" s="321"/>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2"/>
    </row>
    <row r="22" spans="1:38" ht="138" customHeight="1" x14ac:dyDescent="0.4">
      <c r="A22" s="237" t="s">
        <v>90</v>
      </c>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8"/>
      <c r="AL22" s="239"/>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disablePrompts="1"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tabSelected="1" view="pageBreakPreview" topLeftCell="A4" zoomScaleNormal="100" zoomScaleSheetLayoutView="100" workbookViewId="0">
      <selection activeCell="V8" sqref="V8:X9"/>
    </sheetView>
  </sheetViews>
  <sheetFormatPr defaultRowHeight="17.399999999999999" x14ac:dyDescent="0.4"/>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x14ac:dyDescent="0.4">
      <c r="A2" s="19"/>
      <c r="B2" s="241" t="s">
        <v>1061</v>
      </c>
      <c r="C2" s="241"/>
      <c r="D2" s="241"/>
      <c r="E2" s="241"/>
      <c r="F2" s="241"/>
      <c r="G2" s="241"/>
      <c r="H2" s="241"/>
      <c r="I2" s="241"/>
      <c r="J2" s="241"/>
      <c r="K2" s="241"/>
      <c r="L2" s="241"/>
      <c r="M2" s="241"/>
      <c r="N2" s="241"/>
      <c r="O2" s="241"/>
      <c r="P2" s="241"/>
      <c r="Q2" s="241"/>
      <c r="R2" s="241"/>
      <c r="S2" s="241"/>
      <c r="T2" s="241"/>
      <c r="U2" s="241"/>
      <c r="V2" s="241"/>
      <c r="W2" s="241"/>
      <c r="X2" s="241"/>
      <c r="Y2" s="241"/>
      <c r="Z2" s="241"/>
      <c r="AA2" s="19"/>
      <c r="AB2" s="19"/>
      <c r="AC2" s="19"/>
      <c r="AD2" s="19"/>
      <c r="AE2" s="19"/>
      <c r="AF2" s="19"/>
      <c r="AG2" s="19"/>
      <c r="AH2" s="19"/>
      <c r="AI2" s="19"/>
      <c r="AJ2" s="19"/>
      <c r="AK2" s="19"/>
      <c r="AL2" s="19"/>
      <c r="AM2" s="19"/>
      <c r="AN2" s="19"/>
      <c r="AO2" s="19"/>
      <c r="AP2" s="19"/>
      <c r="AQ2" s="19"/>
      <c r="AR2" s="19"/>
      <c r="AS2" s="19"/>
      <c r="AT2" s="19"/>
      <c r="AU2" s="37"/>
      <c r="AX2"/>
    </row>
    <row r="3" spans="1:50"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X3"/>
    </row>
    <row r="4" spans="1:50" ht="17.25" customHeight="1" x14ac:dyDescent="0.4">
      <c r="C4" s="282" t="s">
        <v>91</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X4"/>
    </row>
    <row r="5" spans="1:50" ht="19.5" customHeight="1" x14ac:dyDescent="0.4">
      <c r="A5" s="19"/>
      <c r="B5" s="18"/>
      <c r="C5" s="205"/>
      <c r="D5" s="205"/>
      <c r="E5" s="205"/>
      <c r="F5" s="205"/>
      <c r="G5" s="205"/>
      <c r="H5" s="205"/>
      <c r="I5" s="205"/>
      <c r="J5" s="205"/>
      <c r="K5" s="205"/>
      <c r="L5" s="205"/>
      <c r="M5" s="205"/>
      <c r="N5" s="205"/>
      <c r="O5" s="205"/>
      <c r="P5" s="205"/>
      <c r="Q5" s="205"/>
      <c r="R5" s="205"/>
      <c r="S5" s="205"/>
      <c r="T5" s="205"/>
      <c r="U5" s="205"/>
      <c r="V5" s="205"/>
      <c r="W5" s="205"/>
      <c r="X5" s="205"/>
      <c r="Y5" s="205"/>
      <c r="Z5" s="205"/>
      <c r="AA5" s="19"/>
      <c r="AB5" s="19"/>
      <c r="AC5" s="19"/>
      <c r="AD5" s="19"/>
      <c r="AE5" s="19"/>
      <c r="AF5" s="19"/>
      <c r="AG5" s="19"/>
      <c r="AH5" s="19"/>
      <c r="AI5" s="52"/>
      <c r="AJ5" s="52"/>
      <c r="AK5" s="52"/>
      <c r="AL5" s="52" t="s">
        <v>92</v>
      </c>
      <c r="AM5" s="340" t="str">
        <f>표지!G6</f>
        <v>2020.12.31</v>
      </c>
      <c r="AN5" s="340"/>
      <c r="AO5" s="340"/>
      <c r="AP5" s="340"/>
      <c r="AQ5" s="340"/>
      <c r="AR5" s="341" t="s">
        <v>93</v>
      </c>
      <c r="AS5" s="341"/>
      <c r="AT5" s="341"/>
      <c r="AU5" s="52" t="s">
        <v>94</v>
      </c>
    </row>
    <row r="6" spans="1:50" ht="30" customHeight="1" x14ac:dyDescent="0.3">
      <c r="A6" s="49"/>
      <c r="B6" s="49"/>
      <c r="C6" s="304" t="s">
        <v>16</v>
      </c>
      <c r="D6" s="304"/>
      <c r="E6" s="304"/>
      <c r="F6" s="304"/>
      <c r="G6" s="304"/>
      <c r="H6" s="304" t="s">
        <v>95</v>
      </c>
      <c r="I6" s="304"/>
      <c r="J6" s="304"/>
      <c r="K6" s="304" t="s">
        <v>96</v>
      </c>
      <c r="L6" s="304"/>
      <c r="M6" s="304"/>
      <c r="N6" s="304" t="s">
        <v>97</v>
      </c>
      <c r="O6" s="304"/>
      <c r="P6" s="304"/>
      <c r="Q6" s="304" t="s">
        <v>98</v>
      </c>
      <c r="R6" s="304"/>
      <c r="S6" s="304" t="s">
        <v>99</v>
      </c>
      <c r="T6" s="304"/>
      <c r="U6" s="304"/>
      <c r="V6" s="304" t="s">
        <v>100</v>
      </c>
      <c r="W6" s="304"/>
      <c r="X6" s="304"/>
      <c r="Y6" s="304" t="s">
        <v>101</v>
      </c>
      <c r="Z6" s="304"/>
      <c r="AA6" s="304"/>
      <c r="AB6" s="304"/>
      <c r="AC6" s="304"/>
      <c r="AD6" s="304"/>
      <c r="AE6" s="304"/>
      <c r="AF6" s="304"/>
      <c r="AG6" s="304"/>
      <c r="AH6" s="304"/>
      <c r="AI6" s="304"/>
      <c r="AJ6" s="304"/>
      <c r="AK6" s="304"/>
      <c r="AL6" s="304"/>
      <c r="AM6" s="304"/>
      <c r="AN6" s="304"/>
      <c r="AO6" s="304"/>
      <c r="AP6" s="304"/>
      <c r="AQ6" s="304" t="s">
        <v>102</v>
      </c>
      <c r="AR6" s="304"/>
      <c r="AS6" s="304"/>
      <c r="AT6" s="304"/>
      <c r="AU6" s="304"/>
    </row>
    <row r="7" spans="1:50" ht="30" customHeight="1" x14ac:dyDescent="0.3">
      <c r="A7" s="49"/>
      <c r="B7" s="49"/>
      <c r="C7" s="304"/>
      <c r="D7" s="304"/>
      <c r="E7" s="304"/>
      <c r="F7" s="304"/>
      <c r="G7" s="304"/>
      <c r="H7" s="304"/>
      <c r="I7" s="304"/>
      <c r="J7" s="304"/>
      <c r="K7" s="304"/>
      <c r="L7" s="304"/>
      <c r="M7" s="304"/>
      <c r="N7" s="304"/>
      <c r="O7" s="304"/>
      <c r="P7" s="304"/>
      <c r="Q7" s="304"/>
      <c r="R7" s="304"/>
      <c r="S7" s="304"/>
      <c r="T7" s="304"/>
      <c r="U7" s="304"/>
      <c r="V7" s="304"/>
      <c r="W7" s="304"/>
      <c r="X7" s="304"/>
      <c r="Y7" s="339" t="s">
        <v>103</v>
      </c>
      <c r="Z7" s="339"/>
      <c r="AA7" s="339"/>
      <c r="AB7" s="339"/>
      <c r="AC7" s="339"/>
      <c r="AD7" s="339" t="s">
        <v>104</v>
      </c>
      <c r="AE7" s="339"/>
      <c r="AF7" s="339"/>
      <c r="AG7" s="339"/>
      <c r="AH7" s="339" t="s">
        <v>105</v>
      </c>
      <c r="AI7" s="339"/>
      <c r="AJ7" s="339"/>
      <c r="AK7" s="339"/>
      <c r="AL7" s="339" t="s">
        <v>106</v>
      </c>
      <c r="AM7" s="339"/>
      <c r="AN7" s="339"/>
      <c r="AO7" s="339"/>
      <c r="AP7" s="339"/>
      <c r="AQ7" s="304"/>
      <c r="AR7" s="304"/>
      <c r="AS7" s="304"/>
      <c r="AT7" s="304"/>
      <c r="AU7" s="304"/>
    </row>
    <row r="8" spans="1:50" ht="93" customHeight="1" x14ac:dyDescent="0.3">
      <c r="A8" s="49"/>
      <c r="B8" s="49"/>
      <c r="C8" s="300" t="s">
        <v>1120</v>
      </c>
      <c r="D8" s="300"/>
      <c r="E8" s="300"/>
      <c r="F8" s="300"/>
      <c r="G8" s="300"/>
      <c r="H8" s="327" t="s">
        <v>1121</v>
      </c>
      <c r="I8" s="327"/>
      <c r="J8" s="327"/>
      <c r="K8" s="327" t="s">
        <v>1122</v>
      </c>
      <c r="L8" s="327"/>
      <c r="M8" s="327"/>
      <c r="N8" s="327" t="s">
        <v>1123</v>
      </c>
      <c r="O8" s="327"/>
      <c r="P8" s="327"/>
      <c r="Q8" s="327" t="s">
        <v>1124</v>
      </c>
      <c r="R8" s="327"/>
      <c r="S8" s="327" t="s">
        <v>1280</v>
      </c>
      <c r="T8" s="327"/>
      <c r="U8" s="327"/>
      <c r="V8" s="327" t="s">
        <v>1125</v>
      </c>
      <c r="W8" s="327"/>
      <c r="X8" s="327"/>
      <c r="Y8" s="333">
        <v>1318050</v>
      </c>
      <c r="Z8" s="333"/>
      <c r="AA8" s="333"/>
      <c r="AB8" s="333"/>
      <c r="AC8" s="333"/>
      <c r="AD8" s="334"/>
      <c r="AE8" s="334"/>
      <c r="AF8" s="334"/>
      <c r="AG8" s="334"/>
      <c r="AH8" s="334"/>
      <c r="AI8" s="334"/>
      <c r="AJ8" s="334"/>
      <c r="AK8" s="334"/>
      <c r="AL8" s="335">
        <f>Y8+AD8-AH8</f>
        <v>1318050</v>
      </c>
      <c r="AM8" s="335"/>
      <c r="AN8" s="335"/>
      <c r="AO8" s="335"/>
      <c r="AP8" s="335"/>
      <c r="AQ8" s="336"/>
      <c r="AR8" s="336"/>
      <c r="AS8" s="336"/>
      <c r="AT8" s="336"/>
      <c r="AU8" s="336"/>
    </row>
    <row r="9" spans="1:50" ht="22.5" customHeight="1" x14ac:dyDescent="0.3">
      <c r="A9" s="49"/>
      <c r="B9" s="49"/>
      <c r="C9" s="300"/>
      <c r="D9" s="300"/>
      <c r="E9" s="300"/>
      <c r="F9" s="300"/>
      <c r="G9" s="300"/>
      <c r="H9" s="327"/>
      <c r="I9" s="327"/>
      <c r="J9" s="327"/>
      <c r="K9" s="327"/>
      <c r="L9" s="327"/>
      <c r="M9" s="327"/>
      <c r="N9" s="327"/>
      <c r="O9" s="327"/>
      <c r="P9" s="327"/>
      <c r="Q9" s="327"/>
      <c r="R9" s="327"/>
      <c r="S9" s="327"/>
      <c r="T9" s="327"/>
      <c r="U9" s="327"/>
      <c r="V9" s="327"/>
      <c r="W9" s="327"/>
      <c r="X9" s="327"/>
      <c r="Y9" s="337">
        <v>0.8</v>
      </c>
      <c r="Z9" s="337"/>
      <c r="AA9" s="337"/>
      <c r="AB9" s="337"/>
      <c r="AC9" s="337"/>
      <c r="AD9" s="337"/>
      <c r="AE9" s="337"/>
      <c r="AF9" s="337"/>
      <c r="AG9" s="337"/>
      <c r="AH9" s="337"/>
      <c r="AI9" s="337"/>
      <c r="AJ9" s="337"/>
      <c r="AK9" s="337"/>
      <c r="AL9" s="338">
        <v>0.8</v>
      </c>
      <c r="AM9" s="338"/>
      <c r="AN9" s="338"/>
      <c r="AO9" s="338"/>
      <c r="AP9" s="338"/>
      <c r="AQ9" s="336"/>
      <c r="AR9" s="336"/>
      <c r="AS9" s="336"/>
      <c r="AT9" s="336"/>
      <c r="AU9" s="336"/>
    </row>
    <row r="10" spans="1:50" ht="49.5" hidden="1" customHeight="1" x14ac:dyDescent="0.3">
      <c r="A10" s="49"/>
      <c r="B10" s="49"/>
      <c r="C10" s="300"/>
      <c r="D10" s="300"/>
      <c r="E10" s="300"/>
      <c r="F10" s="300"/>
      <c r="G10" s="300"/>
      <c r="H10" s="327"/>
      <c r="I10" s="327"/>
      <c r="J10" s="327"/>
      <c r="K10" s="327"/>
      <c r="L10" s="327"/>
      <c r="M10" s="327"/>
      <c r="N10" s="327"/>
      <c r="O10" s="327"/>
      <c r="P10" s="327"/>
      <c r="Q10" s="327"/>
      <c r="R10" s="327"/>
      <c r="S10" s="327"/>
      <c r="T10" s="327"/>
      <c r="U10" s="327"/>
      <c r="V10" s="327"/>
      <c r="W10" s="327"/>
      <c r="X10" s="327"/>
      <c r="Y10" s="333"/>
      <c r="Z10" s="333"/>
      <c r="AA10" s="333"/>
      <c r="AB10" s="333"/>
      <c r="AC10" s="333"/>
      <c r="AD10" s="334"/>
      <c r="AE10" s="334"/>
      <c r="AF10" s="334"/>
      <c r="AG10" s="334"/>
      <c r="AH10" s="334"/>
      <c r="AI10" s="334"/>
      <c r="AJ10" s="334"/>
      <c r="AK10" s="334"/>
      <c r="AL10" s="335">
        <f>Y10+AD10-AH10</f>
        <v>0</v>
      </c>
      <c r="AM10" s="335"/>
      <c r="AN10" s="335"/>
      <c r="AO10" s="335"/>
      <c r="AP10" s="335"/>
      <c r="AQ10" s="336"/>
      <c r="AR10" s="336"/>
      <c r="AS10" s="336"/>
      <c r="AT10" s="336"/>
      <c r="AU10" s="336"/>
    </row>
    <row r="11" spans="1:50" ht="22.5" hidden="1" customHeight="1" x14ac:dyDescent="0.3">
      <c r="A11" s="49"/>
      <c r="B11" s="49"/>
      <c r="C11" s="300"/>
      <c r="D11" s="300"/>
      <c r="E11" s="300"/>
      <c r="F11" s="300"/>
      <c r="G11" s="300"/>
      <c r="H11" s="327"/>
      <c r="I11" s="327"/>
      <c r="J11" s="327"/>
      <c r="K11" s="327"/>
      <c r="L11" s="327"/>
      <c r="M11" s="327"/>
      <c r="N11" s="327"/>
      <c r="O11" s="327"/>
      <c r="P11" s="327"/>
      <c r="Q11" s="327"/>
      <c r="R11" s="327"/>
      <c r="S11" s="327"/>
      <c r="T11" s="327"/>
      <c r="U11" s="327"/>
      <c r="V11" s="327"/>
      <c r="W11" s="327"/>
      <c r="X11" s="327"/>
      <c r="Y11" s="337"/>
      <c r="Z11" s="337"/>
      <c r="AA11" s="337"/>
      <c r="AB11" s="337"/>
      <c r="AC11" s="337"/>
      <c r="AD11" s="337"/>
      <c r="AE11" s="337"/>
      <c r="AF11" s="337"/>
      <c r="AG11" s="337"/>
      <c r="AH11" s="337"/>
      <c r="AI11" s="337"/>
      <c r="AJ11" s="337"/>
      <c r="AK11" s="337"/>
      <c r="AL11" s="338"/>
      <c r="AM11" s="338"/>
      <c r="AN11" s="338"/>
      <c r="AO11" s="338"/>
      <c r="AP11" s="338"/>
      <c r="AQ11" s="336"/>
      <c r="AR11" s="336"/>
      <c r="AS11" s="336"/>
      <c r="AT11" s="336"/>
      <c r="AU11" s="336"/>
    </row>
    <row r="12" spans="1:50" ht="49.5" hidden="1" customHeight="1" x14ac:dyDescent="0.3">
      <c r="A12" s="49"/>
      <c r="B12" s="49"/>
      <c r="C12" s="300"/>
      <c r="D12" s="300"/>
      <c r="E12" s="300"/>
      <c r="F12" s="300"/>
      <c r="G12" s="300"/>
      <c r="H12" s="327"/>
      <c r="I12" s="327"/>
      <c r="J12" s="327"/>
      <c r="K12" s="327"/>
      <c r="L12" s="327"/>
      <c r="M12" s="327"/>
      <c r="N12" s="327"/>
      <c r="O12" s="327"/>
      <c r="P12" s="327"/>
      <c r="Q12" s="327"/>
      <c r="R12" s="327"/>
      <c r="S12" s="327"/>
      <c r="T12" s="327"/>
      <c r="U12" s="327"/>
      <c r="V12" s="327"/>
      <c r="W12" s="327"/>
      <c r="X12" s="327"/>
      <c r="Y12" s="333"/>
      <c r="Z12" s="333"/>
      <c r="AA12" s="333"/>
      <c r="AB12" s="333"/>
      <c r="AC12" s="333"/>
      <c r="AD12" s="334"/>
      <c r="AE12" s="334"/>
      <c r="AF12" s="334"/>
      <c r="AG12" s="334"/>
      <c r="AH12" s="334"/>
      <c r="AI12" s="334"/>
      <c r="AJ12" s="334"/>
      <c r="AK12" s="334"/>
      <c r="AL12" s="335">
        <f>Y12+AD12-AH12</f>
        <v>0</v>
      </c>
      <c r="AM12" s="335"/>
      <c r="AN12" s="335"/>
      <c r="AO12" s="335"/>
      <c r="AP12" s="335"/>
      <c r="AQ12" s="336"/>
      <c r="AR12" s="336"/>
      <c r="AS12" s="336"/>
      <c r="AT12" s="336"/>
      <c r="AU12" s="336"/>
    </row>
    <row r="13" spans="1:50" ht="22.5" hidden="1" customHeight="1" x14ac:dyDescent="0.3">
      <c r="A13" s="49"/>
      <c r="B13" s="49"/>
      <c r="C13" s="300"/>
      <c r="D13" s="300"/>
      <c r="E13" s="300"/>
      <c r="F13" s="300"/>
      <c r="G13" s="300"/>
      <c r="H13" s="327"/>
      <c r="I13" s="327"/>
      <c r="J13" s="327"/>
      <c r="K13" s="327"/>
      <c r="L13" s="327"/>
      <c r="M13" s="327"/>
      <c r="N13" s="327"/>
      <c r="O13" s="327"/>
      <c r="P13" s="327"/>
      <c r="Q13" s="327"/>
      <c r="R13" s="327"/>
      <c r="S13" s="327"/>
      <c r="T13" s="327"/>
      <c r="U13" s="327"/>
      <c r="V13" s="327"/>
      <c r="W13" s="327"/>
      <c r="X13" s="327"/>
      <c r="Y13" s="337"/>
      <c r="Z13" s="337"/>
      <c r="AA13" s="337"/>
      <c r="AB13" s="337"/>
      <c r="AC13" s="337"/>
      <c r="AD13" s="337"/>
      <c r="AE13" s="337"/>
      <c r="AF13" s="337"/>
      <c r="AG13" s="337"/>
      <c r="AH13" s="337"/>
      <c r="AI13" s="337"/>
      <c r="AJ13" s="337"/>
      <c r="AK13" s="337"/>
      <c r="AL13" s="338"/>
      <c r="AM13" s="338"/>
      <c r="AN13" s="338"/>
      <c r="AO13" s="338"/>
      <c r="AP13" s="338"/>
      <c r="AQ13" s="336"/>
      <c r="AR13" s="336"/>
      <c r="AS13" s="336"/>
      <c r="AT13" s="336"/>
      <c r="AU13" s="336"/>
    </row>
    <row r="14" spans="1:50" ht="49.5" hidden="1" customHeight="1" x14ac:dyDescent="0.3">
      <c r="A14" s="49"/>
      <c r="B14" s="49"/>
      <c r="C14" s="300"/>
      <c r="D14" s="300"/>
      <c r="E14" s="300"/>
      <c r="F14" s="300"/>
      <c r="G14" s="300"/>
      <c r="H14" s="327"/>
      <c r="I14" s="327"/>
      <c r="J14" s="327"/>
      <c r="K14" s="327"/>
      <c r="L14" s="327"/>
      <c r="M14" s="327"/>
      <c r="N14" s="327"/>
      <c r="O14" s="327"/>
      <c r="P14" s="327"/>
      <c r="Q14" s="327"/>
      <c r="R14" s="327"/>
      <c r="S14" s="327"/>
      <c r="T14" s="327"/>
      <c r="U14" s="327"/>
      <c r="V14" s="327"/>
      <c r="W14" s="327"/>
      <c r="X14" s="327"/>
      <c r="Y14" s="333"/>
      <c r="Z14" s="333"/>
      <c r="AA14" s="333"/>
      <c r="AB14" s="333"/>
      <c r="AC14" s="333"/>
      <c r="AD14" s="334"/>
      <c r="AE14" s="334"/>
      <c r="AF14" s="334"/>
      <c r="AG14" s="334"/>
      <c r="AH14" s="334"/>
      <c r="AI14" s="334"/>
      <c r="AJ14" s="334"/>
      <c r="AK14" s="334"/>
      <c r="AL14" s="335">
        <f>Y14+AD14-AH14</f>
        <v>0</v>
      </c>
      <c r="AM14" s="335"/>
      <c r="AN14" s="335"/>
      <c r="AO14" s="335"/>
      <c r="AP14" s="335"/>
      <c r="AQ14" s="336"/>
      <c r="AR14" s="336"/>
      <c r="AS14" s="336"/>
      <c r="AT14" s="336"/>
      <c r="AU14" s="336"/>
    </row>
    <row r="15" spans="1:50" ht="22.5" hidden="1" customHeight="1" x14ac:dyDescent="0.3">
      <c r="A15" s="49"/>
      <c r="B15" s="49"/>
      <c r="C15" s="300"/>
      <c r="D15" s="300"/>
      <c r="E15" s="300"/>
      <c r="F15" s="300"/>
      <c r="G15" s="300"/>
      <c r="H15" s="327"/>
      <c r="I15" s="327"/>
      <c r="J15" s="327"/>
      <c r="K15" s="327"/>
      <c r="L15" s="327"/>
      <c r="M15" s="327"/>
      <c r="N15" s="327"/>
      <c r="O15" s="327"/>
      <c r="P15" s="327"/>
      <c r="Q15" s="327"/>
      <c r="R15" s="327"/>
      <c r="S15" s="327"/>
      <c r="T15" s="327"/>
      <c r="U15" s="327"/>
      <c r="V15" s="327"/>
      <c r="W15" s="327"/>
      <c r="X15" s="327"/>
      <c r="Y15" s="337"/>
      <c r="Z15" s="337"/>
      <c r="AA15" s="337"/>
      <c r="AB15" s="337"/>
      <c r="AC15" s="337"/>
      <c r="AD15" s="337"/>
      <c r="AE15" s="337"/>
      <c r="AF15" s="337"/>
      <c r="AG15" s="337"/>
      <c r="AH15" s="337"/>
      <c r="AI15" s="337"/>
      <c r="AJ15" s="337"/>
      <c r="AK15" s="337"/>
      <c r="AL15" s="338"/>
      <c r="AM15" s="338"/>
      <c r="AN15" s="338"/>
      <c r="AO15" s="338"/>
      <c r="AP15" s="338"/>
      <c r="AQ15" s="336"/>
      <c r="AR15" s="336"/>
      <c r="AS15" s="336"/>
      <c r="AT15" s="336"/>
      <c r="AU15" s="336"/>
    </row>
    <row r="16" spans="1:50" ht="49.5" hidden="1" customHeight="1" x14ac:dyDescent="0.3">
      <c r="A16" s="49"/>
      <c r="B16" s="49"/>
      <c r="C16" s="300"/>
      <c r="D16" s="300"/>
      <c r="E16" s="300"/>
      <c r="F16" s="300"/>
      <c r="G16" s="300"/>
      <c r="H16" s="327"/>
      <c r="I16" s="327"/>
      <c r="J16" s="327"/>
      <c r="K16" s="327"/>
      <c r="L16" s="327"/>
      <c r="M16" s="327"/>
      <c r="N16" s="327"/>
      <c r="O16" s="327"/>
      <c r="P16" s="327"/>
      <c r="Q16" s="327"/>
      <c r="R16" s="327"/>
      <c r="S16" s="327"/>
      <c r="T16" s="327"/>
      <c r="U16" s="327"/>
      <c r="V16" s="327"/>
      <c r="W16" s="327"/>
      <c r="X16" s="327"/>
      <c r="Y16" s="333"/>
      <c r="Z16" s="333"/>
      <c r="AA16" s="333"/>
      <c r="AB16" s="333"/>
      <c r="AC16" s="333"/>
      <c r="AD16" s="334"/>
      <c r="AE16" s="334"/>
      <c r="AF16" s="334"/>
      <c r="AG16" s="334"/>
      <c r="AH16" s="334"/>
      <c r="AI16" s="334"/>
      <c r="AJ16" s="334"/>
      <c r="AK16" s="334"/>
      <c r="AL16" s="335">
        <f>Y16+AD16-AH16</f>
        <v>0</v>
      </c>
      <c r="AM16" s="335"/>
      <c r="AN16" s="335"/>
      <c r="AO16" s="335"/>
      <c r="AP16" s="335"/>
      <c r="AQ16" s="336"/>
      <c r="AR16" s="336"/>
      <c r="AS16" s="336"/>
      <c r="AT16" s="336"/>
      <c r="AU16" s="336"/>
    </row>
    <row r="17" spans="1:50" ht="22.5" hidden="1" customHeight="1" x14ac:dyDescent="0.3">
      <c r="A17" s="49"/>
      <c r="B17" s="49"/>
      <c r="C17" s="300"/>
      <c r="D17" s="300"/>
      <c r="E17" s="300"/>
      <c r="F17" s="300"/>
      <c r="G17" s="300"/>
      <c r="H17" s="327"/>
      <c r="I17" s="327"/>
      <c r="J17" s="327"/>
      <c r="K17" s="327"/>
      <c r="L17" s="327"/>
      <c r="M17" s="327"/>
      <c r="N17" s="327"/>
      <c r="O17" s="327"/>
      <c r="P17" s="327"/>
      <c r="Q17" s="327"/>
      <c r="R17" s="327"/>
      <c r="S17" s="327"/>
      <c r="T17" s="327"/>
      <c r="U17" s="327"/>
      <c r="V17" s="327"/>
      <c r="W17" s="327"/>
      <c r="X17" s="327"/>
      <c r="Y17" s="337"/>
      <c r="Z17" s="337"/>
      <c r="AA17" s="337"/>
      <c r="AB17" s="337"/>
      <c r="AC17" s="337"/>
      <c r="AD17" s="337"/>
      <c r="AE17" s="337"/>
      <c r="AF17" s="337"/>
      <c r="AG17" s="337"/>
      <c r="AH17" s="337"/>
      <c r="AI17" s="337"/>
      <c r="AJ17" s="337"/>
      <c r="AK17" s="337"/>
      <c r="AL17" s="338"/>
      <c r="AM17" s="338"/>
      <c r="AN17" s="338"/>
      <c r="AO17" s="338"/>
      <c r="AP17" s="338"/>
      <c r="AQ17" s="336"/>
      <c r="AR17" s="336"/>
      <c r="AS17" s="336"/>
      <c r="AT17" s="336"/>
      <c r="AU17" s="336"/>
    </row>
    <row r="18" spans="1:50" ht="6" customHeight="1" x14ac:dyDescent="0.4">
      <c r="A18" s="19"/>
      <c r="B18" s="18"/>
      <c r="C18" s="18"/>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16"/>
      <c r="AM18"/>
      <c r="AN18"/>
      <c r="AO18"/>
      <c r="AP18"/>
      <c r="AQ18"/>
      <c r="AR18"/>
      <c r="AS18"/>
      <c r="AT18"/>
      <c r="AU18"/>
      <c r="AV18"/>
      <c r="AW18"/>
      <c r="AX18"/>
    </row>
    <row r="19" spans="1:50" ht="18.75" customHeight="1" x14ac:dyDescent="0.4">
      <c r="A19" s="19"/>
      <c r="B19" s="18"/>
      <c r="C19" s="18"/>
      <c r="D19" s="23"/>
      <c r="E19" s="299" t="s">
        <v>107</v>
      </c>
      <c r="F19" s="299"/>
      <c r="G19" s="299"/>
      <c r="H19" s="299"/>
      <c r="I19" s="299"/>
      <c r="J19" s="299"/>
      <c r="K19" s="299"/>
      <c r="L19" s="299"/>
      <c r="M19" s="299"/>
      <c r="N19" s="299"/>
      <c r="O19" s="299"/>
      <c r="P19" s="299"/>
      <c r="Q19" s="299"/>
      <c r="R19" s="299"/>
      <c r="S19" s="299"/>
      <c r="T19" s="299"/>
      <c r="U19" s="299"/>
      <c r="V19" s="299"/>
      <c r="W19" s="299"/>
      <c r="X19" s="299"/>
      <c r="Y19" s="299"/>
      <c r="Z19" s="299"/>
      <c r="AA19" s="299"/>
      <c r="AB19" s="299"/>
      <c r="AC19" s="299"/>
      <c r="AD19" s="299"/>
      <c r="AE19" s="299"/>
      <c r="AF19" s="299"/>
      <c r="AG19" s="299"/>
      <c r="AH19" s="299"/>
      <c r="AI19" s="299"/>
      <c r="AJ19" s="299"/>
      <c r="AK19" s="299"/>
      <c r="AL19" s="16"/>
      <c r="AM19"/>
      <c r="AN19"/>
      <c r="AO19"/>
      <c r="AP19"/>
      <c r="AQ19"/>
      <c r="AR19"/>
      <c r="AS19"/>
      <c r="AT19"/>
      <c r="AU19"/>
      <c r="AV19"/>
      <c r="AW19"/>
      <c r="AX19"/>
    </row>
    <row r="20" spans="1:50" ht="18.75" customHeight="1" x14ac:dyDescent="0.4">
      <c r="A20" s="19"/>
      <c r="B20" s="18"/>
      <c r="C20" s="18"/>
      <c r="D20" s="23"/>
      <c r="E20" s="296" t="s">
        <v>108</v>
      </c>
      <c r="F20" s="296"/>
      <c r="G20" s="296"/>
      <c r="H20" s="296"/>
      <c r="I20" s="296"/>
      <c r="J20" s="296"/>
      <c r="K20" s="296"/>
      <c r="L20" s="296"/>
      <c r="M20" s="296"/>
      <c r="N20" s="296"/>
      <c r="O20" s="296"/>
      <c r="P20" s="296"/>
      <c r="Q20" s="296"/>
      <c r="R20" s="296"/>
      <c r="S20" s="296"/>
      <c r="T20" s="296"/>
      <c r="U20" s="296"/>
      <c r="V20" s="296"/>
      <c r="W20" s="296"/>
      <c r="X20" s="296"/>
      <c r="Y20" s="296"/>
      <c r="Z20" s="296"/>
      <c r="AA20" s="296"/>
      <c r="AB20" s="296"/>
      <c r="AC20" s="296"/>
      <c r="AD20" s="296"/>
      <c r="AE20" s="296"/>
      <c r="AF20" s="296"/>
      <c r="AG20" s="296"/>
      <c r="AH20" s="296"/>
      <c r="AI20" s="296"/>
      <c r="AJ20" s="296"/>
      <c r="AK20" s="296"/>
      <c r="AL20" s="16"/>
      <c r="AM20"/>
      <c r="AN20"/>
      <c r="AO20"/>
      <c r="AP20"/>
      <c r="AQ20"/>
      <c r="AR20"/>
      <c r="AS20"/>
      <c r="AT20"/>
      <c r="AU20"/>
      <c r="AV20"/>
      <c r="AW20"/>
      <c r="AX20"/>
    </row>
    <row r="21" spans="1:50" ht="26.25" customHeight="1" x14ac:dyDescent="0.4">
      <c r="A21" s="25"/>
      <c r="B21" s="24"/>
      <c r="C21" s="23"/>
      <c r="D21" s="23"/>
      <c r="E21" s="312"/>
      <c r="F21" s="312"/>
      <c r="G21" s="312"/>
      <c r="H21" s="312"/>
      <c r="I21" s="312"/>
      <c r="J21" s="312"/>
      <c r="K21" s="312"/>
      <c r="L21" s="312"/>
      <c r="M21" s="312"/>
      <c r="N21" s="312"/>
      <c r="O21" s="312"/>
      <c r="P21" s="312"/>
      <c r="Q21" s="312"/>
      <c r="R21" s="312"/>
      <c r="S21" s="312"/>
      <c r="T21" s="312"/>
      <c r="U21" s="312"/>
      <c r="V21" s="312"/>
      <c r="W21" s="312"/>
      <c r="X21" s="312"/>
      <c r="Y21" s="312"/>
      <c r="Z21" s="312"/>
      <c r="AA21" s="312"/>
      <c r="AB21" s="312"/>
      <c r="AC21" s="312"/>
      <c r="AD21" s="312"/>
      <c r="AE21" s="312"/>
      <c r="AF21" s="312"/>
      <c r="AG21" s="312"/>
      <c r="AH21" s="312"/>
      <c r="AI21" s="312"/>
      <c r="AJ21" s="312"/>
      <c r="AK21" s="312"/>
      <c r="AL21" s="312"/>
      <c r="AM21" s="312"/>
      <c r="AN21" s="312"/>
      <c r="AO21" s="312"/>
      <c r="AP21" s="312"/>
      <c r="AQ21" s="312"/>
      <c r="AR21" s="312"/>
      <c r="AS21" s="312"/>
      <c r="AT21" s="312"/>
      <c r="AU21" s="312"/>
      <c r="AV21" s="26" t="s">
        <v>38</v>
      </c>
      <c r="AW21"/>
      <c r="AX21"/>
    </row>
    <row r="22" spans="1:50" s="1" customFormat="1" ht="19.8" x14ac:dyDescent="0.4">
      <c r="A22" s="19"/>
      <c r="B22" s="19"/>
      <c r="C22" s="53"/>
      <c r="D22" s="53"/>
      <c r="E22" s="53"/>
      <c r="F22" s="53"/>
      <c r="G22" s="53"/>
      <c r="H22" s="53"/>
      <c r="I22" s="54"/>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row>
    <row r="24" spans="1:50" s="1" customFormat="1" ht="79.5" customHeight="1" x14ac:dyDescent="0.4">
      <c r="A24" s="237" t="s">
        <v>382</v>
      </c>
      <c r="B24" s="238"/>
      <c r="C24" s="238"/>
      <c r="D24" s="238"/>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238"/>
      <c r="AT24" s="238"/>
      <c r="AU24" s="239"/>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E11" sqref="E11:AX11"/>
    </sheetView>
  </sheetViews>
  <sheetFormatPr defaultRowHeight="17.399999999999999" x14ac:dyDescent="0.4"/>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x14ac:dyDescent="0.4">
      <c r="A1" s="19"/>
      <c r="B1" s="19"/>
      <c r="C1" s="53"/>
      <c r="D1" s="53"/>
      <c r="E1" s="53"/>
      <c r="F1" s="53"/>
      <c r="G1" s="53"/>
      <c r="H1" s="53"/>
      <c r="I1" s="54"/>
      <c r="J1" s="37"/>
      <c r="K1" s="37"/>
      <c r="L1" s="53"/>
      <c r="M1" s="53"/>
      <c r="N1" s="54"/>
      <c r="O1" s="37"/>
      <c r="P1" s="53"/>
      <c r="Q1" s="53"/>
      <c r="R1" s="54"/>
      <c r="S1" s="37"/>
      <c r="T1" s="53"/>
      <c r="U1" s="53"/>
      <c r="V1" s="54"/>
      <c r="W1" s="37"/>
      <c r="X1" s="53"/>
      <c r="Y1" s="53"/>
      <c r="Z1" s="54"/>
      <c r="AA1" s="37"/>
      <c r="AB1" s="37"/>
      <c r="AC1" s="37"/>
      <c r="AD1" s="37"/>
      <c r="AE1" s="37"/>
      <c r="AF1" s="37"/>
      <c r="AG1" s="37"/>
      <c r="AH1" s="37"/>
      <c r="AI1" s="37"/>
      <c r="AJ1" s="37"/>
      <c r="AK1" s="37"/>
      <c r="AL1" s="37"/>
      <c r="AM1" s="37"/>
      <c r="AN1" s="37"/>
      <c r="AO1" s="37"/>
      <c r="AP1" s="37"/>
      <c r="AQ1" s="37"/>
      <c r="AR1" s="37"/>
      <c r="AS1" s="37"/>
      <c r="AT1" s="37"/>
      <c r="AU1" s="37"/>
      <c r="AV1" s="37"/>
      <c r="AW1" s="37"/>
      <c r="AX1" s="37"/>
    </row>
    <row r="2" spans="1:62" ht="17.25" customHeight="1" x14ac:dyDescent="0.4">
      <c r="C2" s="282" t="s">
        <v>109</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282"/>
      <c r="AM2" s="282"/>
      <c r="AN2" s="282"/>
      <c r="AO2" s="282"/>
      <c r="AP2" s="282"/>
      <c r="AQ2" s="282"/>
      <c r="AR2" s="282"/>
      <c r="AS2" s="282"/>
      <c r="AT2" s="282"/>
      <c r="BA2" s="1"/>
      <c r="BB2" s="1"/>
      <c r="BC2" s="1"/>
      <c r="BD2" s="1"/>
      <c r="BE2" s="1"/>
      <c r="BF2" s="1"/>
      <c r="BG2" s="1"/>
      <c r="BH2" s="1"/>
      <c r="BI2" s="1"/>
      <c r="BJ2" s="1"/>
    </row>
    <row r="3" spans="1:62" ht="19.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9"/>
      <c r="AG3" s="19"/>
      <c r="AH3" s="19"/>
      <c r="AI3" s="19"/>
      <c r="AJ3" s="19"/>
      <c r="AK3" s="19"/>
      <c r="AL3" s="52"/>
      <c r="AM3" s="52"/>
      <c r="AN3" s="52"/>
      <c r="AO3" s="52" t="s">
        <v>110</v>
      </c>
      <c r="AP3" s="340" t="str">
        <f>표지!G6</f>
        <v>2020.12.31</v>
      </c>
      <c r="AQ3" s="340"/>
      <c r="AR3" s="340"/>
      <c r="AS3" s="340"/>
      <c r="AT3" s="340"/>
      <c r="AU3" s="341" t="s">
        <v>93</v>
      </c>
      <c r="AV3" s="341"/>
      <c r="AW3" s="341"/>
      <c r="AX3" s="52" t="s">
        <v>111</v>
      </c>
    </row>
    <row r="4" spans="1:62" ht="30" customHeight="1" x14ac:dyDescent="0.3">
      <c r="A4" s="49"/>
      <c r="B4" s="49"/>
      <c r="C4" s="304" t="s">
        <v>112</v>
      </c>
      <c r="D4" s="304"/>
      <c r="E4" s="304"/>
      <c r="F4" s="304"/>
      <c r="G4" s="304" t="s">
        <v>16</v>
      </c>
      <c r="H4" s="304"/>
      <c r="I4" s="304"/>
      <c r="J4" s="304"/>
      <c r="K4" s="304"/>
      <c r="L4" s="304" t="s">
        <v>96</v>
      </c>
      <c r="M4" s="304"/>
      <c r="N4" s="304"/>
      <c r="O4" s="304"/>
      <c r="P4" s="304" t="s">
        <v>97</v>
      </c>
      <c r="Q4" s="304"/>
      <c r="R4" s="304"/>
      <c r="S4" s="304"/>
      <c r="T4" s="304" t="s">
        <v>113</v>
      </c>
      <c r="U4" s="304"/>
      <c r="V4" s="304"/>
      <c r="W4" s="304"/>
      <c r="X4" s="304" t="s">
        <v>114</v>
      </c>
      <c r="Y4" s="304"/>
      <c r="Z4" s="304"/>
      <c r="AA4" s="304"/>
      <c r="AB4" s="304" t="s">
        <v>115</v>
      </c>
      <c r="AC4" s="304"/>
      <c r="AD4" s="304"/>
      <c r="AE4" s="304"/>
      <c r="AF4" s="304" t="s">
        <v>116</v>
      </c>
      <c r="AG4" s="304"/>
      <c r="AH4" s="304"/>
      <c r="AI4" s="304"/>
      <c r="AJ4" s="304"/>
      <c r="AK4" s="304"/>
      <c r="AL4" s="304"/>
      <c r="AM4" s="304"/>
      <c r="AN4" s="304" t="s">
        <v>117</v>
      </c>
      <c r="AO4" s="304"/>
      <c r="AP4" s="304"/>
      <c r="AQ4" s="304"/>
      <c r="AR4" s="304"/>
      <c r="AS4" s="304"/>
      <c r="AT4" s="304" t="s">
        <v>118</v>
      </c>
      <c r="AU4" s="304"/>
      <c r="AV4" s="304"/>
      <c r="AW4" s="304"/>
      <c r="AX4" s="304"/>
    </row>
    <row r="5" spans="1:62" ht="30" customHeight="1" x14ac:dyDescent="0.3">
      <c r="A5" s="49"/>
      <c r="B5" s="49"/>
      <c r="C5" s="346">
        <v>1</v>
      </c>
      <c r="D5" s="346"/>
      <c r="E5" s="346"/>
      <c r="F5" s="346"/>
      <c r="G5" s="300" t="s">
        <v>1181</v>
      </c>
      <c r="H5" s="300"/>
      <c r="I5" s="300"/>
      <c r="J5" s="300"/>
      <c r="K5" s="300"/>
      <c r="L5" s="300" t="s">
        <v>1122</v>
      </c>
      <c r="M5" s="300"/>
      <c r="N5" s="300"/>
      <c r="O5" s="300"/>
      <c r="P5" s="300" t="s">
        <v>1123</v>
      </c>
      <c r="Q5" s="300"/>
      <c r="R5" s="300"/>
      <c r="S5" s="300"/>
      <c r="T5" s="300" t="s">
        <v>1124</v>
      </c>
      <c r="U5" s="300"/>
      <c r="V5" s="300"/>
      <c r="W5" s="300"/>
      <c r="X5" s="300" t="s">
        <v>1089</v>
      </c>
      <c r="Y5" s="300"/>
      <c r="Z5" s="300"/>
      <c r="AA5" s="300"/>
      <c r="AB5" s="344" t="s">
        <v>1126</v>
      </c>
      <c r="AC5" s="344"/>
      <c r="AD5" s="344"/>
      <c r="AE5" s="344"/>
      <c r="AF5" s="345">
        <v>229500</v>
      </c>
      <c r="AG5" s="345"/>
      <c r="AH5" s="345"/>
      <c r="AI5" s="345"/>
      <c r="AJ5" s="345"/>
      <c r="AK5" s="345"/>
      <c r="AL5" s="345"/>
      <c r="AM5" s="345"/>
      <c r="AN5" s="342">
        <v>0.13930000000000001</v>
      </c>
      <c r="AO5" s="342"/>
      <c r="AP5" s="342"/>
      <c r="AQ5" s="342"/>
      <c r="AR5" s="342"/>
      <c r="AS5" s="342"/>
      <c r="AT5" s="343" t="s">
        <v>1202</v>
      </c>
      <c r="AU5" s="343"/>
      <c r="AV5" s="343"/>
      <c r="AW5" s="343"/>
      <c r="AX5" s="343"/>
    </row>
    <row r="6" spans="1:62" ht="30" hidden="1" customHeight="1" x14ac:dyDescent="0.3">
      <c r="A6" s="49"/>
      <c r="B6" s="49"/>
      <c r="C6" s="346"/>
      <c r="D6" s="346"/>
      <c r="E6" s="346"/>
      <c r="F6" s="346"/>
      <c r="G6" s="300"/>
      <c r="H6" s="300"/>
      <c r="I6" s="300"/>
      <c r="J6" s="300"/>
      <c r="K6" s="300"/>
      <c r="L6" s="300"/>
      <c r="M6" s="300"/>
      <c r="N6" s="300"/>
      <c r="O6" s="300"/>
      <c r="P6" s="300"/>
      <c r="Q6" s="300"/>
      <c r="R6" s="300"/>
      <c r="S6" s="300"/>
      <c r="T6" s="300"/>
      <c r="U6" s="300"/>
      <c r="V6" s="300"/>
      <c r="W6" s="300"/>
      <c r="X6" s="300"/>
      <c r="Y6" s="300"/>
      <c r="Z6" s="300"/>
      <c r="AA6" s="300"/>
      <c r="AB6" s="344"/>
      <c r="AC6" s="344"/>
      <c r="AD6" s="344"/>
      <c r="AE6" s="344"/>
      <c r="AF6" s="345"/>
      <c r="AG6" s="345"/>
      <c r="AH6" s="345"/>
      <c r="AI6" s="345"/>
      <c r="AJ6" s="345"/>
      <c r="AK6" s="345"/>
      <c r="AL6" s="345"/>
      <c r="AM6" s="345"/>
      <c r="AN6" s="342"/>
      <c r="AO6" s="342"/>
      <c r="AP6" s="342"/>
      <c r="AQ6" s="342"/>
      <c r="AR6" s="342"/>
      <c r="AS6" s="342"/>
      <c r="AT6" s="343"/>
      <c r="AU6" s="343"/>
      <c r="AV6" s="343"/>
      <c r="AW6" s="343"/>
      <c r="AX6" s="343"/>
    </row>
    <row r="7" spans="1:62" ht="30" hidden="1" customHeight="1" x14ac:dyDescent="0.3">
      <c r="A7" s="49"/>
      <c r="B7" s="49"/>
      <c r="C7" s="346"/>
      <c r="D7" s="346"/>
      <c r="E7" s="346"/>
      <c r="F7" s="346"/>
      <c r="G7" s="300"/>
      <c r="H7" s="300"/>
      <c r="I7" s="300"/>
      <c r="J7" s="300"/>
      <c r="K7" s="300"/>
      <c r="L7" s="300"/>
      <c r="M7" s="300"/>
      <c r="N7" s="300"/>
      <c r="O7" s="300"/>
      <c r="P7" s="300"/>
      <c r="Q7" s="300"/>
      <c r="R7" s="300"/>
      <c r="S7" s="300"/>
      <c r="T7" s="300"/>
      <c r="U7" s="300"/>
      <c r="V7" s="300"/>
      <c r="W7" s="300"/>
      <c r="X7" s="300"/>
      <c r="Y7" s="300"/>
      <c r="Z7" s="300"/>
      <c r="AA7" s="300"/>
      <c r="AB7" s="344"/>
      <c r="AC7" s="344"/>
      <c r="AD7" s="344"/>
      <c r="AE7" s="344"/>
      <c r="AF7" s="345"/>
      <c r="AG7" s="345"/>
      <c r="AH7" s="345"/>
      <c r="AI7" s="345"/>
      <c r="AJ7" s="345"/>
      <c r="AK7" s="345"/>
      <c r="AL7" s="345"/>
      <c r="AM7" s="345"/>
      <c r="AN7" s="342"/>
      <c r="AO7" s="342"/>
      <c r="AP7" s="342"/>
      <c r="AQ7" s="342"/>
      <c r="AR7" s="342"/>
      <c r="AS7" s="342"/>
      <c r="AT7" s="343"/>
      <c r="AU7" s="343"/>
      <c r="AV7" s="343"/>
      <c r="AW7" s="343"/>
      <c r="AX7" s="343"/>
    </row>
    <row r="8" spans="1:62" ht="30" hidden="1" customHeight="1" x14ac:dyDescent="0.3">
      <c r="A8" s="49"/>
      <c r="B8" s="49"/>
      <c r="C8" s="346"/>
      <c r="D8" s="346"/>
      <c r="E8" s="346"/>
      <c r="F8" s="346"/>
      <c r="G8" s="300"/>
      <c r="H8" s="300"/>
      <c r="I8" s="300"/>
      <c r="J8" s="300"/>
      <c r="K8" s="300"/>
      <c r="L8" s="300"/>
      <c r="M8" s="300"/>
      <c r="N8" s="300"/>
      <c r="O8" s="300"/>
      <c r="P8" s="300"/>
      <c r="Q8" s="300"/>
      <c r="R8" s="300"/>
      <c r="S8" s="300"/>
      <c r="T8" s="300"/>
      <c r="U8" s="300"/>
      <c r="V8" s="300"/>
      <c r="W8" s="300"/>
      <c r="X8" s="300"/>
      <c r="Y8" s="300"/>
      <c r="Z8" s="300"/>
      <c r="AA8" s="300"/>
      <c r="AB8" s="344"/>
      <c r="AC8" s="344"/>
      <c r="AD8" s="344"/>
      <c r="AE8" s="344"/>
      <c r="AF8" s="345"/>
      <c r="AG8" s="345"/>
      <c r="AH8" s="345"/>
      <c r="AI8" s="345"/>
      <c r="AJ8" s="345"/>
      <c r="AK8" s="345"/>
      <c r="AL8" s="345"/>
      <c r="AM8" s="345"/>
      <c r="AN8" s="342"/>
      <c r="AO8" s="342"/>
      <c r="AP8" s="342"/>
      <c r="AQ8" s="342"/>
      <c r="AR8" s="342"/>
      <c r="AS8" s="342"/>
      <c r="AT8" s="343"/>
      <c r="AU8" s="343"/>
      <c r="AV8" s="343"/>
      <c r="AW8" s="343"/>
      <c r="AX8" s="343"/>
    </row>
    <row r="9" spans="1:62" ht="30" hidden="1" customHeight="1" x14ac:dyDescent="0.3">
      <c r="A9" s="49"/>
      <c r="B9" s="49"/>
      <c r="C9" s="346"/>
      <c r="D9" s="346"/>
      <c r="E9" s="346"/>
      <c r="F9" s="346"/>
      <c r="G9" s="300"/>
      <c r="H9" s="300"/>
      <c r="I9" s="300"/>
      <c r="J9" s="300"/>
      <c r="K9" s="300"/>
      <c r="L9" s="300"/>
      <c r="M9" s="300"/>
      <c r="N9" s="300"/>
      <c r="O9" s="300"/>
      <c r="P9" s="300"/>
      <c r="Q9" s="300"/>
      <c r="R9" s="300"/>
      <c r="S9" s="300"/>
      <c r="T9" s="300"/>
      <c r="U9" s="300"/>
      <c r="V9" s="300"/>
      <c r="W9" s="300"/>
      <c r="X9" s="300"/>
      <c r="Y9" s="300"/>
      <c r="Z9" s="300"/>
      <c r="AA9" s="300"/>
      <c r="AB9" s="344"/>
      <c r="AC9" s="344"/>
      <c r="AD9" s="344"/>
      <c r="AE9" s="344"/>
      <c r="AF9" s="345"/>
      <c r="AG9" s="345"/>
      <c r="AH9" s="345"/>
      <c r="AI9" s="345"/>
      <c r="AJ9" s="345"/>
      <c r="AK9" s="345"/>
      <c r="AL9" s="345"/>
      <c r="AM9" s="345"/>
      <c r="AN9" s="342"/>
      <c r="AO9" s="342"/>
      <c r="AP9" s="342"/>
      <c r="AQ9" s="342"/>
      <c r="AR9" s="342"/>
      <c r="AS9" s="342"/>
      <c r="AT9" s="343"/>
      <c r="AU9" s="343"/>
      <c r="AV9" s="343"/>
      <c r="AW9" s="343"/>
      <c r="AX9" s="343"/>
    </row>
    <row r="10" spans="1:62" ht="7.5" customHeight="1" x14ac:dyDescent="0.4">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c r="AO10"/>
      <c r="AP10"/>
      <c r="AQ10"/>
      <c r="AR10"/>
      <c r="AS10"/>
      <c r="AT10"/>
      <c r="AU10"/>
      <c r="AV10"/>
      <c r="AW10"/>
      <c r="AX10"/>
      <c r="AY10"/>
      <c r="AZ10"/>
    </row>
    <row r="11" spans="1:62" ht="26.25" customHeight="1" x14ac:dyDescent="0.4">
      <c r="A11" s="25"/>
      <c r="B11" s="24"/>
      <c r="C11" s="23"/>
      <c r="D11" s="46"/>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6" t="s">
        <v>119</v>
      </c>
      <c r="AZ11"/>
    </row>
    <row r="12" spans="1:62" ht="19.8" x14ac:dyDescent="0.4">
      <c r="A12" s="19"/>
      <c r="B12" s="19"/>
      <c r="C12" s="53"/>
      <c r="D12" s="53"/>
      <c r="E12" s="53"/>
      <c r="F12" s="53"/>
      <c r="G12" s="53"/>
      <c r="H12" s="53"/>
      <c r="I12" s="54"/>
      <c r="J12" s="37"/>
      <c r="K12" s="37"/>
      <c r="L12" s="53"/>
      <c r="M12" s="53"/>
      <c r="N12" s="54"/>
      <c r="O12" s="37"/>
      <c r="P12" s="53"/>
      <c r="Q12" s="53"/>
      <c r="R12" s="54"/>
      <c r="S12" s="37"/>
      <c r="T12" s="53"/>
      <c r="U12" s="53"/>
      <c r="V12" s="54"/>
      <c r="W12" s="37"/>
      <c r="X12" s="53"/>
      <c r="Y12" s="53"/>
      <c r="Z12" s="54"/>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6" spans="1:62" ht="67.5" customHeight="1" x14ac:dyDescent="0.4">
      <c r="A16" s="237" t="s">
        <v>249</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9"/>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9" sqref="T9:Z9"/>
    </sheetView>
  </sheetViews>
  <sheetFormatPr defaultRowHeight="17.399999999999999" x14ac:dyDescent="0.4"/>
  <cols>
    <col min="1" max="4" width="1.09765625" style="1" customWidth="1"/>
    <col min="5" max="37" width="2.3984375" style="1" customWidth="1"/>
    <col min="38" max="40" width="9" style="1"/>
  </cols>
  <sheetData>
    <row r="1" spans="1:51" ht="19.8" x14ac:dyDescent="0.4">
      <c r="A1" s="19"/>
      <c r="B1" s="19"/>
      <c r="C1" s="53"/>
      <c r="D1" s="53"/>
      <c r="E1" s="53"/>
      <c r="F1" s="53"/>
      <c r="G1" s="53"/>
      <c r="H1" s="53"/>
      <c r="I1" s="54"/>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row>
    <row r="2" spans="1:51" ht="18.75" customHeight="1" x14ac:dyDescent="0.4">
      <c r="C2" s="282" t="s">
        <v>120</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55"/>
      <c r="AM2" s="55"/>
      <c r="AN2" s="55"/>
      <c r="AO2" s="55"/>
      <c r="AP2" s="55"/>
      <c r="AQ2" s="55"/>
      <c r="AR2" s="55"/>
      <c r="AS2" s="55"/>
      <c r="AT2" s="55"/>
      <c r="AU2" s="1"/>
      <c r="AV2" s="1"/>
      <c r="AW2" s="1"/>
      <c r="AX2" s="1"/>
      <c r="AY2" s="1"/>
    </row>
    <row r="3" spans="1:51" ht="19.5" customHeight="1" x14ac:dyDescent="0.4">
      <c r="A3" s="19"/>
      <c r="B3" s="18"/>
      <c r="C3" s="205"/>
      <c r="D3" s="205"/>
      <c r="E3" s="205"/>
      <c r="F3" s="205"/>
      <c r="G3" s="205"/>
      <c r="H3" s="205"/>
      <c r="I3" s="205"/>
      <c r="J3" s="205"/>
      <c r="K3" s="205"/>
      <c r="L3" s="205"/>
      <c r="M3" s="205"/>
      <c r="N3" s="205"/>
      <c r="O3" s="205"/>
      <c r="P3" s="205"/>
      <c r="Q3" s="19"/>
      <c r="R3" s="19"/>
      <c r="S3" s="19"/>
      <c r="T3" s="19"/>
      <c r="U3" s="19"/>
      <c r="V3" s="19"/>
      <c r="W3" s="19"/>
      <c r="X3" s="19"/>
      <c r="Y3" s="52"/>
      <c r="Z3" s="52"/>
      <c r="AA3" s="52"/>
      <c r="AB3" s="52" t="s">
        <v>121</v>
      </c>
      <c r="AC3" s="340" t="str">
        <f>표지!G6</f>
        <v>2020.12.31</v>
      </c>
      <c r="AD3" s="340"/>
      <c r="AE3" s="340"/>
      <c r="AF3" s="340"/>
      <c r="AG3" s="340"/>
      <c r="AH3" s="341" t="s">
        <v>93</v>
      </c>
      <c r="AI3" s="341"/>
      <c r="AJ3" s="341"/>
      <c r="AK3" s="52" t="s">
        <v>94</v>
      </c>
    </row>
    <row r="4" spans="1:51" ht="34.5" customHeight="1" x14ac:dyDescent="0.3">
      <c r="A4" s="49"/>
      <c r="B4" s="49"/>
      <c r="C4" s="304" t="s">
        <v>122</v>
      </c>
      <c r="D4" s="304"/>
      <c r="E4" s="304"/>
      <c r="F4" s="304"/>
      <c r="G4" s="304"/>
      <c r="H4" s="304"/>
      <c r="I4" s="304"/>
      <c r="J4" s="304" t="s">
        <v>123</v>
      </c>
      <c r="K4" s="304"/>
      <c r="L4" s="304"/>
      <c r="M4" s="304"/>
      <c r="N4" s="304" t="s">
        <v>124</v>
      </c>
      <c r="O4" s="304"/>
      <c r="P4" s="304"/>
      <c r="Q4" s="304"/>
      <c r="R4" s="304"/>
      <c r="S4" s="304"/>
      <c r="T4" s="304" t="s">
        <v>125</v>
      </c>
      <c r="U4" s="304"/>
      <c r="V4" s="304"/>
      <c r="W4" s="304"/>
      <c r="X4" s="304"/>
      <c r="Y4" s="304"/>
      <c r="Z4" s="304"/>
      <c r="AA4" s="304" t="s">
        <v>126</v>
      </c>
      <c r="AB4" s="304"/>
      <c r="AC4" s="304"/>
      <c r="AD4" s="304"/>
      <c r="AE4" s="304"/>
      <c r="AF4" s="304"/>
      <c r="AG4" s="304" t="s">
        <v>118</v>
      </c>
      <c r="AH4" s="304"/>
      <c r="AI4" s="304"/>
      <c r="AJ4" s="304"/>
      <c r="AK4" s="304"/>
    </row>
    <row r="5" spans="1:51" ht="30" customHeight="1" x14ac:dyDescent="0.3">
      <c r="A5" s="49"/>
      <c r="B5" s="49"/>
      <c r="C5" s="304" t="s">
        <v>127</v>
      </c>
      <c r="D5" s="304"/>
      <c r="E5" s="304"/>
      <c r="F5" s="304"/>
      <c r="G5" s="304"/>
      <c r="H5" s="304"/>
      <c r="I5" s="304"/>
      <c r="J5" s="347">
        <v>1</v>
      </c>
      <c r="K5" s="347"/>
      <c r="L5" s="347"/>
      <c r="M5" s="347"/>
      <c r="N5" s="353">
        <f>IFERROR(J5/SUM($J$5:$M$8),"")</f>
        <v>0.25</v>
      </c>
      <c r="O5" s="353"/>
      <c r="P5" s="353"/>
      <c r="Q5" s="353"/>
      <c r="R5" s="353"/>
      <c r="S5" s="353"/>
      <c r="T5" s="357">
        <v>1318050</v>
      </c>
      <c r="U5" s="357"/>
      <c r="V5" s="357"/>
      <c r="W5" s="357"/>
      <c r="X5" s="357"/>
      <c r="Y5" s="357"/>
      <c r="Z5" s="357"/>
      <c r="AA5" s="353">
        <f>IFERROR(T5/SUM($T$5:$Z$8),"")</f>
        <v>0.8000060696185245</v>
      </c>
      <c r="AB5" s="353"/>
      <c r="AC5" s="353"/>
      <c r="AD5" s="353"/>
      <c r="AE5" s="353"/>
      <c r="AF5" s="353"/>
      <c r="AG5" s="348"/>
      <c r="AH5" s="348"/>
      <c r="AI5" s="348"/>
      <c r="AJ5" s="348"/>
      <c r="AK5" s="348"/>
    </row>
    <row r="6" spans="1:51" ht="30" customHeight="1" x14ac:dyDescent="0.3">
      <c r="A6" s="49"/>
      <c r="B6" s="49"/>
      <c r="C6" s="304" t="s">
        <v>128</v>
      </c>
      <c r="D6" s="304"/>
      <c r="E6" s="304"/>
      <c r="F6" s="304"/>
      <c r="G6" s="304"/>
      <c r="H6" s="304"/>
      <c r="I6" s="304"/>
      <c r="J6" s="347">
        <v>1</v>
      </c>
      <c r="K6" s="347"/>
      <c r="L6" s="347"/>
      <c r="M6" s="347"/>
      <c r="N6" s="353">
        <f>IFERROR(J6/SUM($J$5:$M$8),"")</f>
        <v>0.25</v>
      </c>
      <c r="O6" s="353"/>
      <c r="P6" s="353"/>
      <c r="Q6" s="353"/>
      <c r="R6" s="353"/>
      <c r="S6" s="353"/>
      <c r="T6" s="357">
        <v>229500</v>
      </c>
      <c r="U6" s="357"/>
      <c r="V6" s="357"/>
      <c r="W6" s="357"/>
      <c r="X6" s="357"/>
      <c r="Y6" s="357"/>
      <c r="Z6" s="357"/>
      <c r="AA6" s="353">
        <f>IFERROR(T6/SUM($T$5:$Z$8),"")</f>
        <v>0.13929774513671817</v>
      </c>
      <c r="AB6" s="353"/>
      <c r="AC6" s="353"/>
      <c r="AD6" s="353"/>
      <c r="AE6" s="353"/>
      <c r="AF6" s="353"/>
      <c r="AG6" s="348"/>
      <c r="AH6" s="348"/>
      <c r="AI6" s="348"/>
      <c r="AJ6" s="348"/>
      <c r="AK6" s="348"/>
    </row>
    <row r="7" spans="1:51" ht="45" customHeight="1" x14ac:dyDescent="0.3">
      <c r="A7" s="49"/>
      <c r="B7" s="49"/>
      <c r="C7" s="304" t="s">
        <v>129</v>
      </c>
      <c r="D7" s="304"/>
      <c r="E7" s="304"/>
      <c r="F7" s="304"/>
      <c r="G7" s="304"/>
      <c r="H7" s="304"/>
      <c r="I7" s="304"/>
      <c r="J7" s="347"/>
      <c r="K7" s="347"/>
      <c r="L7" s="347"/>
      <c r="M7" s="347"/>
      <c r="N7" s="353">
        <f>IFERROR(J7/SUM($J$5:$M$8),"")</f>
        <v>0</v>
      </c>
      <c r="O7" s="353"/>
      <c r="P7" s="353"/>
      <c r="Q7" s="353"/>
      <c r="R7" s="353"/>
      <c r="S7" s="353"/>
      <c r="T7" s="354"/>
      <c r="U7" s="354"/>
      <c r="V7" s="354"/>
      <c r="W7" s="354"/>
      <c r="X7" s="354"/>
      <c r="Y7" s="354"/>
      <c r="Z7" s="354"/>
      <c r="AA7" s="353">
        <f>IFERROR(T7/SUM($T$5:$Z$8),"")</f>
        <v>0</v>
      </c>
      <c r="AB7" s="353"/>
      <c r="AC7" s="353"/>
      <c r="AD7" s="353"/>
      <c r="AE7" s="353"/>
      <c r="AF7" s="353"/>
      <c r="AG7" s="348"/>
      <c r="AH7" s="348"/>
      <c r="AI7" s="348"/>
      <c r="AJ7" s="348"/>
      <c r="AK7" s="348"/>
    </row>
    <row r="8" spans="1:51" ht="45" customHeight="1" x14ac:dyDescent="0.3">
      <c r="A8" s="49"/>
      <c r="B8" s="49"/>
      <c r="C8" s="304" t="s">
        <v>130</v>
      </c>
      <c r="D8" s="304"/>
      <c r="E8" s="304"/>
      <c r="F8" s="304"/>
      <c r="G8" s="304"/>
      <c r="H8" s="304"/>
      <c r="I8" s="304"/>
      <c r="J8" s="347">
        <v>2</v>
      </c>
      <c r="K8" s="347"/>
      <c r="L8" s="347"/>
      <c r="M8" s="347"/>
      <c r="N8" s="353">
        <f>IFERROR(J8/SUM($J$5:$M$8),"")</f>
        <v>0.5</v>
      </c>
      <c r="O8" s="353"/>
      <c r="P8" s="353"/>
      <c r="Q8" s="353"/>
      <c r="R8" s="353"/>
      <c r="S8" s="353"/>
      <c r="T8" s="354">
        <v>100000</v>
      </c>
      <c r="U8" s="354"/>
      <c r="V8" s="354"/>
      <c r="W8" s="354"/>
      <c r="X8" s="354"/>
      <c r="Y8" s="354"/>
      <c r="Z8" s="354"/>
      <c r="AA8" s="353">
        <f>IFERROR(T8/SUM($T$5:$Z$8),"")</f>
        <v>6.0696185244757367E-2</v>
      </c>
      <c r="AB8" s="353"/>
      <c r="AC8" s="353"/>
      <c r="AD8" s="353"/>
      <c r="AE8" s="353"/>
      <c r="AF8" s="353"/>
      <c r="AG8" s="348"/>
      <c r="AH8" s="348"/>
      <c r="AI8" s="348"/>
      <c r="AJ8" s="348"/>
      <c r="AK8" s="348"/>
    </row>
    <row r="9" spans="1:51" ht="30" customHeight="1" x14ac:dyDescent="0.3">
      <c r="A9" s="49"/>
      <c r="B9" s="49"/>
      <c r="C9" s="304" t="s">
        <v>131</v>
      </c>
      <c r="D9" s="304"/>
      <c r="E9" s="304"/>
      <c r="F9" s="304"/>
      <c r="G9" s="304"/>
      <c r="H9" s="304"/>
      <c r="I9" s="304"/>
      <c r="J9" s="355">
        <f>SUM(J5:M8)</f>
        <v>4</v>
      </c>
      <c r="K9" s="355"/>
      <c r="L9" s="355"/>
      <c r="M9" s="355"/>
      <c r="N9" s="353">
        <f>SUM(N5:S8)</f>
        <v>1</v>
      </c>
      <c r="O9" s="353"/>
      <c r="P9" s="353"/>
      <c r="Q9" s="353"/>
      <c r="R9" s="353"/>
      <c r="S9" s="353"/>
      <c r="T9" s="356">
        <f>SUM(T5:Z8)</f>
        <v>1647550</v>
      </c>
      <c r="U9" s="356"/>
      <c r="V9" s="356"/>
      <c r="W9" s="356"/>
      <c r="X9" s="356"/>
      <c r="Y9" s="356"/>
      <c r="Z9" s="356"/>
      <c r="AA9" s="353">
        <f>SUM(AA5:AF8)</f>
        <v>1</v>
      </c>
      <c r="AB9" s="353"/>
      <c r="AC9" s="353"/>
      <c r="AD9" s="353"/>
      <c r="AE9" s="353"/>
      <c r="AF9" s="353"/>
      <c r="AG9" s="339"/>
      <c r="AH9" s="339"/>
      <c r="AI9" s="339"/>
      <c r="AJ9" s="339"/>
      <c r="AK9" s="339"/>
    </row>
    <row r="10" spans="1:51" ht="7.5" customHeight="1" x14ac:dyDescent="0.4">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row>
    <row r="11" spans="1:51" ht="26.25" customHeight="1" x14ac:dyDescent="0.4">
      <c r="A11" s="25"/>
      <c r="B11" s="24"/>
      <c r="C11" s="23"/>
      <c r="D11" s="46"/>
      <c r="E11" s="312"/>
      <c r="F11" s="312"/>
      <c r="G11" s="312"/>
      <c r="H11" s="312"/>
      <c r="I11" s="312"/>
      <c r="J11" s="312"/>
      <c r="K11" s="312"/>
      <c r="L11" s="312"/>
      <c r="M11" s="312"/>
      <c r="N11" s="312"/>
      <c r="O11" s="312"/>
      <c r="P11" s="312"/>
      <c r="Q11" s="312"/>
      <c r="R11" s="312"/>
      <c r="S11" s="312"/>
      <c r="T11" s="312"/>
      <c r="U11" s="312"/>
      <c r="V11" s="312"/>
      <c r="W11" s="312"/>
      <c r="X11" s="312"/>
      <c r="Y11" s="312"/>
      <c r="Z11" s="312"/>
      <c r="AA11" s="312"/>
      <c r="AB11" s="312"/>
      <c r="AC11" s="312"/>
      <c r="AD11" s="312"/>
      <c r="AE11" s="312"/>
      <c r="AF11" s="312"/>
      <c r="AG11" s="312"/>
      <c r="AH11" s="312"/>
      <c r="AI11" s="312"/>
      <c r="AJ11" s="312"/>
      <c r="AK11" s="312"/>
      <c r="AL11" s="26" t="s">
        <v>132</v>
      </c>
      <c r="AM11" s="46"/>
      <c r="AN11" s="46"/>
      <c r="AO11" s="46"/>
      <c r="AP11" s="46"/>
      <c r="AQ11" s="46"/>
      <c r="AR11" s="46"/>
      <c r="AS11" s="46"/>
      <c r="AT11" s="46"/>
      <c r="AU11" s="46"/>
      <c r="AV11" s="46"/>
      <c r="AW11" s="46"/>
      <c r="AX11" s="46"/>
      <c r="AY11" s="26"/>
    </row>
    <row r="14" spans="1:51" ht="20.25" customHeight="1" x14ac:dyDescent="0.4">
      <c r="C14" s="282" t="s">
        <v>133</v>
      </c>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16"/>
      <c r="AM14" s="29"/>
    </row>
    <row r="15" spans="1:51" ht="19.8" x14ac:dyDescent="0.4">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37"/>
    </row>
    <row r="16" spans="1:51" ht="30" customHeight="1" x14ac:dyDescent="0.3">
      <c r="A16" s="49"/>
      <c r="B16" s="49"/>
      <c r="C16" s="304" t="s">
        <v>134</v>
      </c>
      <c r="D16" s="304"/>
      <c r="E16" s="304"/>
      <c r="F16" s="304"/>
      <c r="G16" s="304"/>
      <c r="H16" s="304"/>
      <c r="I16" s="304"/>
      <c r="J16" s="304"/>
      <c r="K16" s="350"/>
      <c r="L16" s="351"/>
      <c r="M16" s="352"/>
      <c r="N16" s="56" t="s">
        <v>135</v>
      </c>
      <c r="O16" s="352"/>
      <c r="P16" s="352"/>
      <c r="Q16" s="56" t="s">
        <v>136</v>
      </c>
      <c r="R16" s="57"/>
      <c r="S16" s="351"/>
      <c r="T16" s="352"/>
      <c r="U16" s="56" t="s">
        <v>135</v>
      </c>
      <c r="V16" s="352"/>
      <c r="W16" s="352"/>
      <c r="X16" s="56" t="s">
        <v>136</v>
      </c>
      <c r="Y16" s="57"/>
      <c r="Z16" s="351"/>
      <c r="AA16" s="352"/>
      <c r="AB16" s="56" t="s">
        <v>137</v>
      </c>
      <c r="AC16" s="352"/>
      <c r="AD16" s="352"/>
      <c r="AE16" s="56" t="s">
        <v>138</v>
      </c>
      <c r="AF16" s="57"/>
      <c r="AG16" s="304" t="s">
        <v>139</v>
      </c>
      <c r="AH16" s="304"/>
      <c r="AI16" s="304"/>
      <c r="AJ16" s="304"/>
      <c r="AK16" s="304"/>
    </row>
    <row r="17" spans="1:40" ht="30" customHeight="1" x14ac:dyDescent="0.3">
      <c r="A17" s="49"/>
      <c r="B17" s="49"/>
      <c r="C17" s="304" t="s">
        <v>140</v>
      </c>
      <c r="D17" s="304"/>
      <c r="E17" s="304"/>
      <c r="F17" s="304"/>
      <c r="G17" s="304"/>
      <c r="H17" s="304"/>
      <c r="I17" s="304"/>
      <c r="J17" s="304"/>
      <c r="K17" s="304"/>
      <c r="L17" s="349"/>
      <c r="M17" s="349"/>
      <c r="N17" s="349"/>
      <c r="O17" s="349"/>
      <c r="P17" s="349"/>
      <c r="Q17" s="349"/>
      <c r="R17" s="349"/>
      <c r="S17" s="347"/>
      <c r="T17" s="347"/>
      <c r="U17" s="347"/>
      <c r="V17" s="347"/>
      <c r="W17" s="347"/>
      <c r="X17" s="347"/>
      <c r="Y17" s="347"/>
      <c r="Z17" s="347"/>
      <c r="AA17" s="347"/>
      <c r="AB17" s="347"/>
      <c r="AC17" s="347"/>
      <c r="AD17" s="347"/>
      <c r="AE17" s="347"/>
      <c r="AF17" s="347"/>
      <c r="AG17" s="348"/>
      <c r="AH17" s="348"/>
      <c r="AI17" s="348"/>
      <c r="AJ17" s="348"/>
      <c r="AK17" s="348"/>
    </row>
    <row r="18" spans="1:40" ht="30" customHeight="1" x14ac:dyDescent="0.3">
      <c r="A18" s="49"/>
      <c r="B18" s="49"/>
      <c r="C18" s="304" t="s">
        <v>141</v>
      </c>
      <c r="D18" s="304"/>
      <c r="E18" s="304"/>
      <c r="F18" s="304"/>
      <c r="G18" s="304"/>
      <c r="H18" s="304"/>
      <c r="I18" s="304"/>
      <c r="J18" s="304"/>
      <c r="K18" s="304"/>
      <c r="L18" s="347"/>
      <c r="M18" s="347"/>
      <c r="N18" s="347"/>
      <c r="O18" s="347"/>
      <c r="P18" s="347"/>
      <c r="Q18" s="347"/>
      <c r="R18" s="347"/>
      <c r="S18" s="347"/>
      <c r="T18" s="347"/>
      <c r="U18" s="347"/>
      <c r="V18" s="347"/>
      <c r="W18" s="347"/>
      <c r="X18" s="347"/>
      <c r="Y18" s="347"/>
      <c r="Z18" s="347"/>
      <c r="AA18" s="347"/>
      <c r="AB18" s="347"/>
      <c r="AC18" s="347"/>
      <c r="AD18" s="347"/>
      <c r="AE18" s="347"/>
      <c r="AF18" s="347"/>
      <c r="AG18" s="348"/>
      <c r="AH18" s="348"/>
      <c r="AI18" s="348"/>
      <c r="AJ18" s="348"/>
      <c r="AK18" s="348"/>
    </row>
    <row r="19" spans="1:40" ht="30" customHeight="1" x14ac:dyDescent="0.3">
      <c r="A19" s="49"/>
      <c r="B19" s="49"/>
      <c r="C19" s="304" t="s">
        <v>142</v>
      </c>
      <c r="D19" s="304"/>
      <c r="E19" s="304"/>
      <c r="F19" s="304"/>
      <c r="G19" s="304"/>
      <c r="H19" s="304"/>
      <c r="I19" s="304"/>
      <c r="J19" s="304"/>
      <c r="K19" s="304"/>
      <c r="L19" s="347"/>
      <c r="M19" s="347"/>
      <c r="N19" s="347"/>
      <c r="O19" s="347"/>
      <c r="P19" s="347"/>
      <c r="Q19" s="347"/>
      <c r="R19" s="347"/>
      <c r="S19" s="347"/>
      <c r="T19" s="347"/>
      <c r="U19" s="347"/>
      <c r="V19" s="347"/>
      <c r="W19" s="347"/>
      <c r="X19" s="347"/>
      <c r="Y19" s="347"/>
      <c r="Z19" s="347"/>
      <c r="AA19" s="347"/>
      <c r="AB19" s="347"/>
      <c r="AC19" s="347"/>
      <c r="AD19" s="347"/>
      <c r="AE19" s="347"/>
      <c r="AF19" s="347"/>
      <c r="AG19" s="348"/>
      <c r="AH19" s="348"/>
      <c r="AI19" s="348"/>
      <c r="AJ19" s="348"/>
      <c r="AK19" s="348"/>
    </row>
    <row r="20" spans="1:40" ht="30" customHeight="1" x14ac:dyDescent="0.3">
      <c r="A20" s="49"/>
      <c r="B20" s="49"/>
      <c r="C20" s="304" t="s">
        <v>143</v>
      </c>
      <c r="D20" s="304"/>
      <c r="E20" s="304"/>
      <c r="F20" s="304"/>
      <c r="G20" s="304"/>
      <c r="H20" s="304"/>
      <c r="I20" s="304"/>
      <c r="J20" s="304"/>
      <c r="K20" s="304"/>
      <c r="L20" s="347"/>
      <c r="M20" s="347"/>
      <c r="N20" s="347"/>
      <c r="O20" s="347"/>
      <c r="P20" s="347"/>
      <c r="Q20" s="347"/>
      <c r="R20" s="347"/>
      <c r="S20" s="347"/>
      <c r="T20" s="347"/>
      <c r="U20" s="347"/>
      <c r="V20" s="347"/>
      <c r="W20" s="347"/>
      <c r="X20" s="347"/>
      <c r="Y20" s="347"/>
      <c r="Z20" s="347"/>
      <c r="AA20" s="347"/>
      <c r="AB20" s="347"/>
      <c r="AC20" s="347"/>
      <c r="AD20" s="347"/>
      <c r="AE20" s="347"/>
      <c r="AF20" s="347"/>
      <c r="AG20" s="348"/>
      <c r="AH20" s="348"/>
      <c r="AI20" s="348"/>
      <c r="AJ20" s="348"/>
      <c r="AK20" s="348"/>
    </row>
    <row r="21" spans="1:40" ht="18.75" customHeight="1" x14ac:dyDescent="0.4">
      <c r="A21" s="19"/>
      <c r="B21" s="18"/>
      <c r="C21" s="18"/>
      <c r="D21" s="23"/>
      <c r="E21" s="296" t="s">
        <v>144</v>
      </c>
      <c r="F21" s="296"/>
      <c r="G21" s="296"/>
      <c r="H21" s="296"/>
      <c r="I21" s="296"/>
      <c r="J21" s="296"/>
      <c r="K21" s="296"/>
      <c r="L21" s="296"/>
      <c r="M21" s="296"/>
      <c r="N21" s="296"/>
      <c r="O21" s="296"/>
      <c r="P21" s="296"/>
      <c r="Q21" s="296"/>
      <c r="R21" s="296"/>
      <c r="S21" s="296"/>
      <c r="T21" s="296"/>
      <c r="U21" s="296"/>
      <c r="V21" s="296"/>
      <c r="W21" s="296"/>
      <c r="X21" s="296"/>
      <c r="Y21" s="296"/>
      <c r="Z21" s="296"/>
      <c r="AA21" s="296"/>
      <c r="AB21" s="296"/>
      <c r="AC21" s="296"/>
      <c r="AD21" s="296"/>
      <c r="AE21" s="296"/>
      <c r="AF21" s="296"/>
      <c r="AG21" s="296"/>
      <c r="AH21" s="296"/>
      <c r="AI21" s="296"/>
      <c r="AJ21" s="296"/>
      <c r="AK21" s="296"/>
      <c r="AL21" s="16"/>
      <c r="AM21"/>
      <c r="AN21"/>
    </row>
    <row r="22" spans="1:40" ht="26.25" customHeight="1" x14ac:dyDescent="0.4">
      <c r="A22" s="25"/>
      <c r="B22" s="24"/>
      <c r="C22" s="23"/>
      <c r="D22" s="23"/>
      <c r="E22" s="279"/>
      <c r="F22" s="279"/>
      <c r="G22" s="279"/>
      <c r="H22" s="279"/>
      <c r="I22" s="279"/>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79"/>
      <c r="AI22" s="279"/>
      <c r="AJ22" s="279"/>
      <c r="AK22" s="279"/>
      <c r="AL22" s="26" t="s">
        <v>38</v>
      </c>
      <c r="AN22"/>
    </row>
    <row r="25" spans="1:40" ht="82.5" customHeight="1" x14ac:dyDescent="0.4">
      <c r="A25" s="237" t="s">
        <v>145</v>
      </c>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9"/>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3" zoomScaleNormal="85" zoomScaleSheetLayoutView="100" workbookViewId="0">
      <selection activeCell="I31" sqref="I31:N31"/>
    </sheetView>
  </sheetViews>
  <sheetFormatPr defaultColWidth="9" defaultRowHeight="17.399999999999999" x14ac:dyDescent="0.4"/>
  <cols>
    <col min="1" max="4" width="1.09765625" style="60" customWidth="1"/>
    <col min="5" max="7" width="2.3984375" style="60" customWidth="1"/>
    <col min="8" max="8" width="5.19921875" style="60" customWidth="1"/>
    <col min="9" max="9" width="1.5" style="60" customWidth="1"/>
    <col min="10" max="32" width="3.09765625" style="60" customWidth="1"/>
    <col min="33" max="33" width="13.59765625" style="60" bestFit="1" customWidth="1"/>
    <col min="34" max="34" width="14.59765625" style="60" bestFit="1" customWidth="1"/>
    <col min="35" max="35" width="17.09765625" style="60" bestFit="1" customWidth="1"/>
    <col min="36" max="16384" width="9" style="74"/>
  </cols>
  <sheetData>
    <row r="2" spans="1:39" s="60" customFormat="1" ht="19.8" x14ac:dyDescent="0.4">
      <c r="A2" s="58"/>
      <c r="B2" s="241" t="s">
        <v>146</v>
      </c>
      <c r="C2" s="241"/>
      <c r="D2" s="241"/>
      <c r="E2" s="241"/>
      <c r="F2" s="241"/>
      <c r="G2" s="241"/>
      <c r="H2" s="241"/>
      <c r="I2" s="241"/>
      <c r="J2" s="241"/>
      <c r="K2" s="241"/>
      <c r="L2" s="241"/>
      <c r="M2" s="241"/>
      <c r="N2" s="241"/>
      <c r="O2" s="241"/>
      <c r="P2" s="241"/>
      <c r="Q2" s="58"/>
      <c r="R2" s="58"/>
      <c r="S2" s="58"/>
      <c r="T2" s="58"/>
      <c r="U2" s="58"/>
      <c r="V2" s="58"/>
      <c r="W2" s="58"/>
      <c r="X2" s="58"/>
      <c r="Y2" s="58"/>
      <c r="Z2" s="58"/>
      <c r="AA2" s="58"/>
      <c r="AB2" s="58"/>
      <c r="AC2" s="58"/>
      <c r="AD2" s="58"/>
      <c r="AE2" s="58"/>
      <c r="AF2" s="58"/>
      <c r="AG2" s="59"/>
      <c r="AJ2" s="74"/>
      <c r="AK2" s="74"/>
      <c r="AL2" s="74"/>
      <c r="AM2" s="74"/>
    </row>
    <row r="3" spans="1:39" s="60" customFormat="1" ht="19.8" x14ac:dyDescent="0.4">
      <c r="A3" s="58"/>
      <c r="B3" s="61"/>
      <c r="C3" s="61"/>
      <c r="D3" s="61"/>
      <c r="E3" s="61"/>
      <c r="F3" s="61"/>
      <c r="G3" s="61"/>
      <c r="H3" s="61"/>
      <c r="I3" s="61"/>
      <c r="J3" s="61"/>
      <c r="K3" s="61"/>
      <c r="L3" s="61"/>
      <c r="M3" s="61"/>
      <c r="N3" s="61"/>
      <c r="O3" s="61"/>
      <c r="P3" s="61"/>
      <c r="Q3" s="58"/>
      <c r="R3" s="58"/>
      <c r="S3" s="58"/>
      <c r="T3" s="58"/>
      <c r="U3" s="58"/>
      <c r="V3" s="58"/>
      <c r="W3" s="58"/>
      <c r="X3" s="58"/>
      <c r="Y3" s="58"/>
      <c r="Z3" s="58"/>
      <c r="AA3" s="58"/>
      <c r="AB3" s="58"/>
      <c r="AC3" s="58"/>
      <c r="AD3" s="58"/>
      <c r="AE3" s="58"/>
      <c r="AF3" s="58"/>
      <c r="AG3" s="59"/>
      <c r="AJ3" s="74"/>
      <c r="AK3" s="74"/>
      <c r="AL3" s="74"/>
      <c r="AM3" s="74"/>
    </row>
    <row r="4" spans="1:39" s="60" customFormat="1" ht="19.8" x14ac:dyDescent="0.4">
      <c r="A4" s="58"/>
      <c r="B4" s="61"/>
      <c r="C4" s="404" t="s">
        <v>147</v>
      </c>
      <c r="D4" s="404"/>
      <c r="E4" s="404"/>
      <c r="F4" s="404"/>
      <c r="G4" s="404"/>
      <c r="H4" s="404"/>
      <c r="I4" s="404"/>
      <c r="J4" s="404"/>
      <c r="K4" s="404"/>
      <c r="L4" s="404"/>
      <c r="M4" s="404"/>
      <c r="N4" s="404"/>
      <c r="O4" s="404"/>
      <c r="P4" s="404"/>
      <c r="Q4" s="58"/>
      <c r="R4" s="58"/>
      <c r="S4" s="58"/>
      <c r="T4" s="58"/>
      <c r="U4" s="58"/>
      <c r="V4" s="58"/>
      <c r="W4" s="58"/>
      <c r="X4" s="58"/>
      <c r="Y4" s="58"/>
      <c r="Z4" s="58"/>
      <c r="AA4" s="58"/>
      <c r="AB4" s="58"/>
      <c r="AC4" s="58"/>
      <c r="AD4" s="58"/>
      <c r="AE4" s="58"/>
      <c r="AF4" s="58"/>
      <c r="AG4" s="59"/>
      <c r="AJ4" s="74"/>
      <c r="AK4" s="74"/>
      <c r="AL4" s="74"/>
      <c r="AM4" s="74"/>
    </row>
    <row r="5" spans="1:39" s="60" customFormat="1" ht="19.8" x14ac:dyDescent="0.4">
      <c r="A5" s="58"/>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9"/>
      <c r="AJ5" s="74"/>
      <c r="AK5" s="74"/>
      <c r="AL5" s="74"/>
      <c r="AM5" s="74"/>
    </row>
    <row r="6" spans="1:39" s="60" customFormat="1" ht="198.75" customHeight="1" x14ac:dyDescent="0.4">
      <c r="A6" s="58"/>
      <c r="B6" s="58"/>
      <c r="C6" s="405" t="s">
        <v>1127</v>
      </c>
      <c r="D6" s="405"/>
      <c r="E6" s="405"/>
      <c r="F6" s="405"/>
      <c r="G6" s="405"/>
      <c r="H6" s="405"/>
      <c r="I6" s="405"/>
      <c r="J6" s="405"/>
      <c r="K6" s="405"/>
      <c r="L6" s="405"/>
      <c r="M6" s="405"/>
      <c r="N6" s="405"/>
      <c r="O6" s="405"/>
      <c r="P6" s="405"/>
      <c r="Q6" s="405"/>
      <c r="R6" s="405"/>
      <c r="S6" s="405"/>
      <c r="T6" s="405"/>
      <c r="U6" s="405"/>
      <c r="V6" s="405"/>
      <c r="W6" s="405"/>
      <c r="X6" s="405"/>
      <c r="Y6" s="405"/>
      <c r="Z6" s="405"/>
      <c r="AA6" s="405"/>
      <c r="AB6" s="405"/>
      <c r="AC6" s="405"/>
      <c r="AD6" s="405"/>
      <c r="AE6" s="405"/>
      <c r="AF6" s="405"/>
      <c r="AG6" s="59"/>
      <c r="AJ6" s="74"/>
      <c r="AK6" s="74"/>
      <c r="AL6" s="74"/>
      <c r="AM6" s="74"/>
    </row>
    <row r="7" spans="1:39" s="60" customFormat="1" ht="25.5" customHeight="1" x14ac:dyDescent="0.4">
      <c r="A7" s="58"/>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9"/>
      <c r="AJ7" s="74"/>
      <c r="AK7" s="74"/>
      <c r="AL7" s="74"/>
      <c r="AM7" s="74"/>
    </row>
    <row r="8" spans="1:39" s="60" customFormat="1" ht="18.75" customHeight="1" x14ac:dyDescent="0.4">
      <c r="A8" s="58"/>
      <c r="B8" s="58"/>
      <c r="C8" s="404" t="s">
        <v>148</v>
      </c>
      <c r="D8" s="404"/>
      <c r="E8" s="404"/>
      <c r="F8" s="404"/>
      <c r="G8" s="404"/>
      <c r="H8" s="404"/>
      <c r="I8" s="404"/>
      <c r="J8" s="404"/>
      <c r="K8" s="404"/>
      <c r="L8" s="404"/>
      <c r="M8" s="404"/>
      <c r="N8" s="404"/>
      <c r="O8" s="404"/>
      <c r="P8" s="404"/>
      <c r="Q8" s="404"/>
      <c r="R8" s="404"/>
      <c r="S8" s="404"/>
      <c r="T8" s="404"/>
      <c r="U8" s="404"/>
      <c r="V8" s="404"/>
      <c r="W8" s="404"/>
      <c r="X8" s="58"/>
      <c r="Y8" s="58"/>
      <c r="Z8" s="58"/>
      <c r="AA8" s="58"/>
      <c r="AB8" s="58"/>
      <c r="AC8" s="58"/>
      <c r="AD8" s="58"/>
      <c r="AE8" s="58"/>
      <c r="AF8" s="58"/>
      <c r="AG8" s="59"/>
      <c r="AJ8" s="74"/>
      <c r="AK8" s="74"/>
      <c r="AL8" s="74"/>
      <c r="AM8" s="74"/>
    </row>
    <row r="9" spans="1:39" s="60" customFormat="1" ht="18.75" customHeight="1" x14ac:dyDescent="0.4">
      <c r="A9" s="58"/>
      <c r="B9" s="58"/>
      <c r="D9" s="406" t="s">
        <v>149</v>
      </c>
      <c r="E9" s="406"/>
      <c r="F9" s="406"/>
      <c r="G9" s="406"/>
      <c r="H9" s="406"/>
      <c r="I9" s="406"/>
      <c r="J9" s="406"/>
      <c r="K9" s="407">
        <v>5000</v>
      </c>
      <c r="L9" s="407"/>
      <c r="M9" s="407"/>
      <c r="N9" s="62" t="s">
        <v>150</v>
      </c>
      <c r="O9" s="63" t="s">
        <v>151</v>
      </c>
      <c r="P9" s="63"/>
      <c r="AA9" s="372" t="s">
        <v>152</v>
      </c>
      <c r="AB9" s="372"/>
      <c r="AC9" s="372"/>
      <c r="AD9" s="372"/>
      <c r="AE9" s="372"/>
      <c r="AF9" s="372"/>
      <c r="AG9" s="59"/>
      <c r="AJ9" s="74"/>
      <c r="AK9" s="74"/>
      <c r="AL9" s="74"/>
      <c r="AM9" s="74"/>
    </row>
    <row r="10" spans="1:39" s="60" customFormat="1" ht="25.5" customHeight="1" x14ac:dyDescent="0.3">
      <c r="A10" s="64"/>
      <c r="B10" s="64"/>
      <c r="C10" s="389" t="s">
        <v>153</v>
      </c>
      <c r="D10" s="389"/>
      <c r="E10" s="389"/>
      <c r="F10" s="389"/>
      <c r="G10" s="389"/>
      <c r="H10" s="400"/>
      <c r="I10" s="65"/>
      <c r="J10" s="66"/>
      <c r="K10" s="67" t="s">
        <v>154</v>
      </c>
      <c r="L10" s="68">
        <f>'5부.Ⅰ'!Q6</f>
        <v>5</v>
      </c>
      <c r="M10" s="69" t="s">
        <v>155</v>
      </c>
      <c r="N10" s="66"/>
      <c r="O10" s="70"/>
      <c r="P10" s="71"/>
      <c r="Q10" s="72" t="s">
        <v>154</v>
      </c>
      <c r="R10" s="83">
        <v>4</v>
      </c>
      <c r="S10" s="71" t="s">
        <v>155</v>
      </c>
      <c r="T10" s="71"/>
      <c r="U10" s="70"/>
      <c r="V10" s="71"/>
      <c r="W10" s="72" t="s">
        <v>154</v>
      </c>
      <c r="X10" s="83">
        <v>3</v>
      </c>
      <c r="Y10" s="72" t="s">
        <v>155</v>
      </c>
      <c r="Z10" s="71"/>
      <c r="AA10" s="70"/>
      <c r="AB10" s="71"/>
      <c r="AC10" s="72" t="s">
        <v>154</v>
      </c>
      <c r="AD10" s="83">
        <v>2</v>
      </c>
      <c r="AE10" s="72" t="s">
        <v>155</v>
      </c>
      <c r="AF10" s="73"/>
      <c r="AG10" s="59"/>
      <c r="AJ10" s="74"/>
      <c r="AK10" s="74"/>
      <c r="AL10" s="74"/>
      <c r="AM10" s="74"/>
    </row>
    <row r="11" spans="1:39" s="60" customFormat="1" ht="25.5" customHeight="1" x14ac:dyDescent="0.3">
      <c r="A11" s="64"/>
      <c r="B11" s="64"/>
      <c r="C11" s="367" t="s">
        <v>156</v>
      </c>
      <c r="D11" s="367"/>
      <c r="E11" s="367"/>
      <c r="F11" s="367"/>
      <c r="G11" s="367"/>
      <c r="H11" s="367"/>
      <c r="I11" s="401">
        <f>'5부.Ⅱ'!U73</f>
        <v>-2445063195</v>
      </c>
      <c r="J11" s="402"/>
      <c r="K11" s="402"/>
      <c r="L11" s="402"/>
      <c r="M11" s="402"/>
      <c r="N11" s="403"/>
      <c r="O11" s="366">
        <v>-1200961099</v>
      </c>
      <c r="P11" s="366"/>
      <c r="Q11" s="366"/>
      <c r="R11" s="366"/>
      <c r="S11" s="366"/>
      <c r="T11" s="366"/>
      <c r="U11" s="366">
        <v>-5715113</v>
      </c>
      <c r="V11" s="366"/>
      <c r="W11" s="366"/>
      <c r="X11" s="366"/>
      <c r="Y11" s="366"/>
      <c r="Z11" s="366"/>
      <c r="AA11" s="366">
        <v>0</v>
      </c>
      <c r="AB11" s="366"/>
      <c r="AC11" s="366"/>
      <c r="AD11" s="366"/>
      <c r="AE11" s="366"/>
      <c r="AF11" s="366"/>
      <c r="AG11" s="59"/>
      <c r="AH11" s="60" t="s">
        <v>1166</v>
      </c>
      <c r="AI11" s="218">
        <v>29248858063</v>
      </c>
      <c r="AJ11" s="74"/>
      <c r="AK11" s="74"/>
      <c r="AL11" s="74"/>
      <c r="AM11" s="74"/>
    </row>
    <row r="12" spans="1:39" s="60" customFormat="1" ht="25.5" customHeight="1" x14ac:dyDescent="0.4">
      <c r="C12" s="383" t="s">
        <v>157</v>
      </c>
      <c r="D12" s="375"/>
      <c r="E12" s="375"/>
      <c r="F12" s="375"/>
      <c r="G12" s="375"/>
      <c r="H12" s="376"/>
      <c r="I12" s="393">
        <v>-3651739407</v>
      </c>
      <c r="J12" s="394"/>
      <c r="K12" s="394"/>
      <c r="L12" s="394"/>
      <c r="M12" s="394"/>
      <c r="N12" s="395"/>
      <c r="O12" s="396">
        <v>-1206676212</v>
      </c>
      <c r="P12" s="396"/>
      <c r="Q12" s="396"/>
      <c r="R12" s="396"/>
      <c r="S12" s="396"/>
      <c r="T12" s="396"/>
      <c r="U12" s="396">
        <v>-5715113</v>
      </c>
      <c r="V12" s="396"/>
      <c r="W12" s="396"/>
      <c r="X12" s="396"/>
      <c r="Y12" s="396"/>
      <c r="Z12" s="396"/>
      <c r="AA12" s="396">
        <v>0</v>
      </c>
      <c r="AB12" s="396"/>
      <c r="AC12" s="396"/>
      <c r="AD12" s="396"/>
      <c r="AE12" s="396"/>
      <c r="AF12" s="396"/>
      <c r="AH12" s="60" t="s">
        <v>1167</v>
      </c>
      <c r="AI12" s="218">
        <v>-8237750000</v>
      </c>
      <c r="AJ12" s="74"/>
      <c r="AK12" s="74"/>
      <c r="AL12" s="74"/>
      <c r="AM12" s="74"/>
    </row>
    <row r="13" spans="1:39" s="60" customFormat="1" ht="25.5" customHeight="1" x14ac:dyDescent="0.4">
      <c r="C13" s="374" t="s">
        <v>158</v>
      </c>
      <c r="D13" s="375"/>
      <c r="E13" s="375"/>
      <c r="F13" s="375"/>
      <c r="G13" s="375"/>
      <c r="H13" s="376"/>
      <c r="I13" s="397">
        <f>I32+I33</f>
        <v>0</v>
      </c>
      <c r="J13" s="398"/>
      <c r="K13" s="398"/>
      <c r="L13" s="398"/>
      <c r="M13" s="398"/>
      <c r="N13" s="399"/>
      <c r="O13" s="397">
        <f>O32+O33</f>
        <v>0</v>
      </c>
      <c r="P13" s="398"/>
      <c r="Q13" s="398"/>
      <c r="R13" s="398"/>
      <c r="S13" s="398"/>
      <c r="T13" s="399"/>
      <c r="U13" s="397">
        <f>U32+U33</f>
        <v>0</v>
      </c>
      <c r="V13" s="398"/>
      <c r="W13" s="398"/>
      <c r="X13" s="398"/>
      <c r="Y13" s="398"/>
      <c r="Z13" s="399"/>
      <c r="AA13" s="397">
        <f>AA32+AA33</f>
        <v>0</v>
      </c>
      <c r="AB13" s="398"/>
      <c r="AC13" s="398"/>
      <c r="AD13" s="398"/>
      <c r="AE13" s="398"/>
      <c r="AF13" s="399"/>
      <c r="AH13" s="60" t="s">
        <v>1168</v>
      </c>
      <c r="AI13" s="218">
        <v>-24662847470</v>
      </c>
      <c r="AJ13" s="74"/>
      <c r="AK13" s="74"/>
      <c r="AL13" s="74"/>
      <c r="AM13" s="74"/>
    </row>
    <row r="14" spans="1:39" s="60" customFormat="1" ht="25.5" customHeight="1" x14ac:dyDescent="0.3">
      <c r="A14" s="64"/>
      <c r="B14" s="64"/>
      <c r="C14" s="367" t="s">
        <v>159</v>
      </c>
      <c r="D14" s="367"/>
      <c r="E14" s="367"/>
      <c r="F14" s="367"/>
      <c r="G14" s="367"/>
      <c r="H14" s="367"/>
      <c r="I14" s="392">
        <f>I12+I13</f>
        <v>-3651739407</v>
      </c>
      <c r="J14" s="392"/>
      <c r="K14" s="392"/>
      <c r="L14" s="392"/>
      <c r="M14" s="392"/>
      <c r="N14" s="392"/>
      <c r="O14" s="392">
        <f>O12+O13</f>
        <v>-1206676212</v>
      </c>
      <c r="P14" s="392"/>
      <c r="Q14" s="392"/>
      <c r="R14" s="392"/>
      <c r="S14" s="392"/>
      <c r="T14" s="392"/>
      <c r="U14" s="392">
        <f>U12+U13</f>
        <v>-5715113</v>
      </c>
      <c r="V14" s="392"/>
      <c r="W14" s="392"/>
      <c r="X14" s="392"/>
      <c r="Y14" s="392"/>
      <c r="Z14" s="392"/>
      <c r="AA14" s="392">
        <f>AA12+AA13</f>
        <v>0</v>
      </c>
      <c r="AB14" s="392"/>
      <c r="AC14" s="392"/>
      <c r="AD14" s="392"/>
      <c r="AE14" s="392"/>
      <c r="AF14" s="392"/>
      <c r="AG14" s="59"/>
      <c r="AI14" s="218">
        <f>SUM(AI11:AI13)</f>
        <v>-3651739407</v>
      </c>
      <c r="AJ14" s="74"/>
      <c r="AK14" s="74"/>
      <c r="AL14" s="74"/>
      <c r="AM14" s="74"/>
    </row>
    <row r="15" spans="1:39" s="60" customFormat="1" ht="25.5" customHeight="1" x14ac:dyDescent="0.3">
      <c r="A15" s="64"/>
      <c r="B15" s="64"/>
      <c r="C15" s="367" t="s">
        <v>160</v>
      </c>
      <c r="D15" s="367"/>
      <c r="E15" s="367"/>
      <c r="F15" s="367"/>
      <c r="G15" s="367"/>
      <c r="H15" s="367"/>
      <c r="I15" s="377">
        <f>'5부.Ⅲ'!O20</f>
        <v>0</v>
      </c>
      <c r="J15" s="378"/>
      <c r="K15" s="378"/>
      <c r="L15" s="378"/>
      <c r="M15" s="378"/>
      <c r="N15" s="379"/>
      <c r="O15" s="380">
        <v>0</v>
      </c>
      <c r="P15" s="381"/>
      <c r="Q15" s="381"/>
      <c r="R15" s="381"/>
      <c r="S15" s="381"/>
      <c r="T15" s="382"/>
      <c r="U15" s="362">
        <v>0</v>
      </c>
      <c r="V15" s="362"/>
      <c r="W15" s="362"/>
      <c r="X15" s="362"/>
      <c r="Y15" s="362"/>
      <c r="Z15" s="362"/>
      <c r="AA15" s="362">
        <v>0</v>
      </c>
      <c r="AB15" s="362"/>
      <c r="AC15" s="362"/>
      <c r="AD15" s="362"/>
      <c r="AE15" s="362"/>
      <c r="AF15" s="362"/>
      <c r="AG15" s="59"/>
      <c r="AJ15" s="74"/>
      <c r="AK15" s="74"/>
      <c r="AL15" s="74"/>
      <c r="AM15" s="74"/>
    </row>
    <row r="16" spans="1:39" s="60" customFormat="1" ht="25.5" customHeight="1" x14ac:dyDescent="0.3">
      <c r="A16" s="64"/>
      <c r="B16" s="64"/>
      <c r="C16" s="367" t="s">
        <v>161</v>
      </c>
      <c r="D16" s="367"/>
      <c r="E16" s="367"/>
      <c r="F16" s="367"/>
      <c r="G16" s="367"/>
      <c r="H16" s="367"/>
      <c r="I16" s="380">
        <v>0</v>
      </c>
      <c r="J16" s="381"/>
      <c r="K16" s="381"/>
      <c r="L16" s="381"/>
      <c r="M16" s="381"/>
      <c r="N16" s="382"/>
      <c r="O16" s="362">
        <v>0</v>
      </c>
      <c r="P16" s="362"/>
      <c r="Q16" s="362"/>
      <c r="R16" s="362"/>
      <c r="S16" s="362"/>
      <c r="T16" s="362"/>
      <c r="U16" s="362">
        <v>0</v>
      </c>
      <c r="V16" s="362"/>
      <c r="W16" s="362"/>
      <c r="X16" s="362"/>
      <c r="Y16" s="362"/>
      <c r="Z16" s="362"/>
      <c r="AA16" s="362">
        <v>0</v>
      </c>
      <c r="AB16" s="362"/>
      <c r="AC16" s="362"/>
      <c r="AD16" s="362"/>
      <c r="AE16" s="362"/>
      <c r="AF16" s="362"/>
      <c r="AG16" s="59"/>
      <c r="AJ16" s="74"/>
      <c r="AK16" s="74"/>
      <c r="AL16" s="74"/>
      <c r="AM16" s="74"/>
    </row>
    <row r="17" spans="1:39" s="60" customFormat="1" ht="25.5" customHeight="1" x14ac:dyDescent="0.3">
      <c r="A17" s="64"/>
      <c r="B17" s="64"/>
      <c r="C17" s="367" t="s">
        <v>162</v>
      </c>
      <c r="D17" s="367"/>
      <c r="E17" s="367"/>
      <c r="F17" s="367"/>
      <c r="G17" s="367"/>
      <c r="H17" s="367"/>
      <c r="I17" s="369">
        <f>IF(ISERROR(I15/((I34+I35)/2)*100),"-",I15/((I34+I35)/2))</f>
        <v>0</v>
      </c>
      <c r="J17" s="369"/>
      <c r="K17" s="369"/>
      <c r="L17" s="369"/>
      <c r="M17" s="369"/>
      <c r="N17" s="369"/>
      <c r="O17" s="369">
        <f>IF(ISERROR(O15/((O34+O35)/2)*100),"-",O15/((O34+O35)/2))</f>
        <v>0</v>
      </c>
      <c r="P17" s="369"/>
      <c r="Q17" s="369"/>
      <c r="R17" s="369"/>
      <c r="S17" s="369"/>
      <c r="T17" s="369"/>
      <c r="U17" s="369">
        <f>IF(ISERROR(U15/((U34+U35)/2)*100),"-",U15/((U34+U35)/2))</f>
        <v>0</v>
      </c>
      <c r="V17" s="369"/>
      <c r="W17" s="369"/>
      <c r="X17" s="369"/>
      <c r="Y17" s="369"/>
      <c r="Z17" s="369"/>
      <c r="AA17" s="369">
        <f>IF(ISERROR(AA15/((AA34+AA35)/2)*100),"-",AA15/((AA34+AA35)/2))</f>
        <v>0</v>
      </c>
      <c r="AB17" s="369"/>
      <c r="AC17" s="369"/>
      <c r="AD17" s="369"/>
      <c r="AE17" s="369"/>
      <c r="AF17" s="369"/>
      <c r="AG17" s="59"/>
      <c r="AJ17" s="74"/>
      <c r="AK17" s="74"/>
      <c r="AL17" s="74"/>
      <c r="AM17" s="74"/>
    </row>
    <row r="18" spans="1:39" ht="25.5" customHeight="1" x14ac:dyDescent="0.3">
      <c r="A18" s="64"/>
      <c r="B18" s="64"/>
      <c r="C18" s="367" t="s">
        <v>163</v>
      </c>
      <c r="D18" s="367"/>
      <c r="E18" s="367"/>
      <c r="F18" s="367"/>
      <c r="G18" s="367"/>
      <c r="H18" s="367"/>
      <c r="I18" s="369">
        <f>IF(ISERROR(I17*365/I31),"-",I17*365/I31)</f>
        <v>0</v>
      </c>
      <c r="J18" s="369"/>
      <c r="K18" s="369"/>
      <c r="L18" s="369"/>
      <c r="M18" s="369"/>
      <c r="N18" s="369"/>
      <c r="O18" s="369">
        <f>IF(ISERROR(O17*365/O31),"-",O17*365/O31)</f>
        <v>0</v>
      </c>
      <c r="P18" s="369"/>
      <c r="Q18" s="369"/>
      <c r="R18" s="369"/>
      <c r="S18" s="369"/>
      <c r="T18" s="369"/>
      <c r="U18" s="369">
        <f>IF(ISERROR(U17*365/U31),"-",U17*365/U31)</f>
        <v>0</v>
      </c>
      <c r="V18" s="369"/>
      <c r="W18" s="369"/>
      <c r="X18" s="369"/>
      <c r="Y18" s="369"/>
      <c r="Z18" s="369"/>
      <c r="AA18" s="369">
        <f>IF(ISERROR(AA17*365/AA31),"-",AA17*365/AA31)</f>
        <v>0</v>
      </c>
      <c r="AB18" s="369"/>
      <c r="AC18" s="369"/>
      <c r="AD18" s="369"/>
      <c r="AE18" s="369"/>
      <c r="AF18" s="369"/>
      <c r="AG18" s="59"/>
    </row>
    <row r="19" spans="1:39" ht="30.75" customHeight="1" x14ac:dyDescent="0.4">
      <c r="E19" s="391" t="s">
        <v>164</v>
      </c>
      <c r="F19" s="391"/>
      <c r="G19" s="391"/>
      <c r="H19" s="391"/>
      <c r="I19" s="391"/>
      <c r="J19" s="391"/>
      <c r="K19" s="391"/>
      <c r="L19" s="391"/>
      <c r="M19" s="391"/>
      <c r="N19" s="391"/>
      <c r="O19" s="391"/>
      <c r="P19" s="391"/>
      <c r="Q19" s="391"/>
      <c r="R19" s="391"/>
      <c r="S19" s="391"/>
      <c r="T19" s="391"/>
      <c r="U19" s="391"/>
      <c r="V19" s="391"/>
      <c r="W19" s="391"/>
      <c r="X19" s="391"/>
      <c r="Y19" s="391"/>
      <c r="Z19" s="391"/>
      <c r="AA19" s="391"/>
      <c r="AB19" s="391"/>
      <c r="AC19" s="391"/>
      <c r="AD19" s="391"/>
      <c r="AE19" s="391"/>
      <c r="AF19" s="391"/>
    </row>
    <row r="20" spans="1:39" x14ac:dyDescent="0.4">
      <c r="E20" s="299" t="s">
        <v>165</v>
      </c>
      <c r="F20" s="299"/>
      <c r="G20" s="299"/>
      <c r="H20" s="299"/>
      <c r="I20" s="299"/>
      <c r="J20" s="299"/>
      <c r="K20" s="299"/>
      <c r="L20" s="299"/>
      <c r="M20" s="299"/>
      <c r="N20" s="299"/>
      <c r="O20" s="299"/>
      <c r="P20" s="299"/>
      <c r="Q20" s="299"/>
      <c r="R20" s="299"/>
      <c r="S20" s="299"/>
      <c r="T20" s="299"/>
      <c r="U20" s="299"/>
      <c r="V20" s="299"/>
      <c r="W20" s="299"/>
      <c r="X20" s="299"/>
      <c r="Y20" s="299"/>
      <c r="Z20" s="299"/>
      <c r="AA20" s="299"/>
      <c r="AB20" s="299"/>
      <c r="AC20" s="299"/>
      <c r="AD20" s="299"/>
      <c r="AE20" s="299"/>
      <c r="AF20" s="299"/>
    </row>
    <row r="21" spans="1:39" x14ac:dyDescent="0.4">
      <c r="E21" s="296" t="s">
        <v>166</v>
      </c>
      <c r="F21" s="296"/>
      <c r="G21" s="296"/>
      <c r="H21" s="296"/>
      <c r="I21" s="296"/>
      <c r="J21" s="296"/>
      <c r="K21" s="296"/>
      <c r="L21" s="296"/>
      <c r="M21" s="296"/>
      <c r="N21" s="296"/>
      <c r="O21" s="296"/>
      <c r="P21" s="296"/>
      <c r="Q21" s="296"/>
      <c r="R21" s="296"/>
      <c r="S21" s="296"/>
      <c r="T21" s="296"/>
      <c r="U21" s="296"/>
      <c r="V21" s="296"/>
      <c r="W21" s="296"/>
      <c r="X21" s="296"/>
      <c r="Y21" s="296"/>
      <c r="Z21" s="296"/>
      <c r="AA21" s="296"/>
      <c r="AB21" s="296"/>
      <c r="AC21" s="296"/>
      <c r="AD21" s="296"/>
      <c r="AE21" s="296"/>
      <c r="AF21" s="296"/>
    </row>
    <row r="22" spans="1:39" x14ac:dyDescent="0.4">
      <c r="E22" s="296" t="s">
        <v>167</v>
      </c>
      <c r="F22" s="296"/>
      <c r="G22" s="296"/>
      <c r="H22" s="296"/>
      <c r="I22" s="296"/>
      <c r="J22" s="296"/>
      <c r="K22" s="296"/>
      <c r="L22" s="296"/>
      <c r="M22" s="296"/>
      <c r="N22" s="296"/>
      <c r="O22" s="296"/>
      <c r="P22" s="296"/>
      <c r="Q22" s="296"/>
      <c r="R22" s="296"/>
      <c r="S22" s="296"/>
      <c r="T22" s="296"/>
      <c r="U22" s="296"/>
      <c r="V22" s="296"/>
      <c r="W22" s="296"/>
      <c r="X22" s="296"/>
      <c r="Y22" s="296"/>
      <c r="Z22" s="296"/>
      <c r="AA22" s="296"/>
      <c r="AB22" s="296"/>
      <c r="AC22" s="296"/>
      <c r="AD22" s="296"/>
      <c r="AE22" s="296"/>
      <c r="AF22" s="296"/>
    </row>
    <row r="23" spans="1:39" x14ac:dyDescent="0.4">
      <c r="E23" s="299" t="s">
        <v>168</v>
      </c>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row>
    <row r="24" spans="1:39" ht="33.75" customHeight="1" x14ac:dyDescent="0.4">
      <c r="E24" s="390" t="s">
        <v>169</v>
      </c>
      <c r="F24" s="390"/>
      <c r="G24" s="390"/>
      <c r="H24" s="390"/>
      <c r="I24" s="390"/>
      <c r="J24" s="390"/>
      <c r="K24" s="390"/>
      <c r="L24" s="390"/>
      <c r="M24" s="390"/>
      <c r="N24" s="390"/>
      <c r="O24" s="390"/>
      <c r="P24" s="390"/>
      <c r="Q24" s="390"/>
      <c r="R24" s="390"/>
      <c r="S24" s="390"/>
      <c r="T24" s="390"/>
      <c r="U24" s="390"/>
      <c r="V24" s="390"/>
      <c r="W24" s="390"/>
      <c r="X24" s="390"/>
      <c r="Y24" s="390"/>
      <c r="Z24" s="390"/>
      <c r="AA24" s="390"/>
      <c r="AB24" s="390"/>
      <c r="AC24" s="390"/>
      <c r="AD24" s="390"/>
      <c r="AE24" s="390"/>
      <c r="AF24" s="390"/>
    </row>
    <row r="25" spans="1:39" customFormat="1" ht="26.25" customHeight="1" x14ac:dyDescent="0.4">
      <c r="A25" s="25"/>
      <c r="B25" s="24"/>
      <c r="C25" s="23"/>
      <c r="D25" s="23"/>
      <c r="E25" s="312"/>
      <c r="F25" s="312"/>
      <c r="G25" s="312"/>
      <c r="H25" s="312"/>
      <c r="I25" s="312"/>
      <c r="J25" s="312"/>
      <c r="K25" s="312"/>
      <c r="L25" s="312"/>
      <c r="M25" s="312"/>
      <c r="N25" s="312"/>
      <c r="O25" s="312"/>
      <c r="P25" s="312"/>
      <c r="Q25" s="312"/>
      <c r="R25" s="312"/>
      <c r="S25" s="312"/>
      <c r="T25" s="312"/>
      <c r="U25" s="312"/>
      <c r="V25" s="312"/>
      <c r="W25" s="312"/>
      <c r="X25" s="312"/>
      <c r="Y25" s="312"/>
      <c r="Z25" s="312"/>
      <c r="AA25" s="312"/>
      <c r="AB25" s="312"/>
      <c r="AC25" s="312"/>
      <c r="AD25" s="312"/>
      <c r="AE25" s="312"/>
      <c r="AF25" s="312"/>
      <c r="AG25" s="75" t="s">
        <v>38</v>
      </c>
      <c r="AH25" s="46"/>
      <c r="AI25" s="46"/>
      <c r="AJ25" s="46"/>
      <c r="AK25" s="46"/>
      <c r="AL25" s="75"/>
      <c r="AM25" s="1"/>
    </row>
    <row r="26" spans="1:39" ht="15" customHeight="1" x14ac:dyDescent="0.4">
      <c r="D26" s="76"/>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row>
    <row r="27" spans="1:39" x14ac:dyDescent="0.4">
      <c r="D27" s="299" t="s">
        <v>170</v>
      </c>
      <c r="E27" s="299"/>
      <c r="F27" s="299"/>
      <c r="G27" s="299"/>
      <c r="H27" s="299"/>
      <c r="I27" s="299"/>
      <c r="J27" s="299"/>
      <c r="K27" s="299"/>
      <c r="L27" s="299"/>
      <c r="M27" s="299"/>
      <c r="N27" s="299"/>
      <c r="AA27" s="372" t="s">
        <v>171</v>
      </c>
      <c r="AB27" s="372"/>
      <c r="AC27" s="372"/>
      <c r="AD27" s="372"/>
      <c r="AE27" s="372"/>
      <c r="AF27" s="372"/>
    </row>
    <row r="28" spans="1:39" ht="16.5" customHeight="1" x14ac:dyDescent="0.4">
      <c r="C28" s="389" t="s">
        <v>153</v>
      </c>
      <c r="D28" s="389"/>
      <c r="E28" s="389"/>
      <c r="F28" s="389"/>
      <c r="G28" s="389"/>
      <c r="H28" s="389"/>
      <c r="I28" s="65"/>
      <c r="J28" s="66"/>
      <c r="K28" s="67" t="s">
        <v>154</v>
      </c>
      <c r="L28" s="68">
        <f>L10</f>
        <v>5</v>
      </c>
      <c r="M28" s="69" t="s">
        <v>155</v>
      </c>
      <c r="N28" s="66"/>
      <c r="O28" s="70"/>
      <c r="P28" s="71"/>
      <c r="Q28" s="72" t="s">
        <v>154</v>
      </c>
      <c r="R28" s="72">
        <f>R10</f>
        <v>4</v>
      </c>
      <c r="S28" s="71" t="s">
        <v>155</v>
      </c>
      <c r="T28" s="71"/>
      <c r="U28" s="70"/>
      <c r="V28" s="71"/>
      <c r="W28" s="72" t="s">
        <v>154</v>
      </c>
      <c r="X28" s="72">
        <f>X10</f>
        <v>3</v>
      </c>
      <c r="Y28" s="72" t="s">
        <v>155</v>
      </c>
      <c r="Z28" s="71"/>
      <c r="AA28" s="70"/>
      <c r="AB28" s="71"/>
      <c r="AC28" s="72" t="s">
        <v>154</v>
      </c>
      <c r="AD28" s="72">
        <f>AD10</f>
        <v>2</v>
      </c>
      <c r="AE28" s="72" t="s">
        <v>155</v>
      </c>
      <c r="AF28" s="73"/>
    </row>
    <row r="29" spans="1:39" ht="16.5" customHeight="1" x14ac:dyDescent="0.4">
      <c r="C29" s="367" t="s">
        <v>172</v>
      </c>
      <c r="D29" s="367"/>
      <c r="E29" s="367"/>
      <c r="F29" s="367"/>
      <c r="G29" s="367"/>
      <c r="H29" s="367"/>
      <c r="I29" s="384">
        <v>43831</v>
      </c>
      <c r="J29" s="385"/>
      <c r="K29" s="385"/>
      <c r="L29" s="385"/>
      <c r="M29" s="385"/>
      <c r="N29" s="386"/>
      <c r="O29" s="387">
        <v>43466</v>
      </c>
      <c r="P29" s="387"/>
      <c r="Q29" s="387"/>
      <c r="R29" s="387"/>
      <c r="S29" s="387"/>
      <c r="T29" s="387"/>
      <c r="U29" s="387">
        <v>43101</v>
      </c>
      <c r="V29" s="387"/>
      <c r="W29" s="387"/>
      <c r="X29" s="387"/>
      <c r="Y29" s="387"/>
      <c r="Z29" s="387"/>
      <c r="AA29" s="387">
        <v>42736</v>
      </c>
      <c r="AB29" s="387"/>
      <c r="AC29" s="387"/>
      <c r="AD29" s="387"/>
      <c r="AE29" s="387"/>
      <c r="AF29" s="387"/>
    </row>
    <row r="30" spans="1:39" ht="16.5" customHeight="1" x14ac:dyDescent="0.4">
      <c r="C30" s="367" t="s">
        <v>173</v>
      </c>
      <c r="D30" s="367"/>
      <c r="E30" s="367"/>
      <c r="F30" s="367"/>
      <c r="G30" s="367"/>
      <c r="H30" s="367"/>
      <c r="I30" s="384">
        <v>44196</v>
      </c>
      <c r="J30" s="385"/>
      <c r="K30" s="385"/>
      <c r="L30" s="385"/>
      <c r="M30" s="385"/>
      <c r="N30" s="386"/>
      <c r="O30" s="387">
        <v>43830</v>
      </c>
      <c r="P30" s="387"/>
      <c r="Q30" s="387"/>
      <c r="R30" s="387"/>
      <c r="S30" s="387"/>
      <c r="T30" s="387"/>
      <c r="U30" s="387">
        <v>43465</v>
      </c>
      <c r="V30" s="387"/>
      <c r="W30" s="387"/>
      <c r="X30" s="387"/>
      <c r="Y30" s="387"/>
      <c r="Z30" s="387"/>
      <c r="AA30" s="387">
        <v>43100</v>
      </c>
      <c r="AB30" s="387"/>
      <c r="AC30" s="387"/>
      <c r="AD30" s="387"/>
      <c r="AE30" s="387"/>
      <c r="AF30" s="387"/>
    </row>
    <row r="31" spans="1:39" ht="16.5" customHeight="1" x14ac:dyDescent="0.4">
      <c r="C31" s="367" t="s">
        <v>174</v>
      </c>
      <c r="D31" s="367"/>
      <c r="E31" s="367"/>
      <c r="F31" s="367"/>
      <c r="G31" s="367"/>
      <c r="H31" s="367"/>
      <c r="I31" s="388">
        <f>IFERROR(IF(I29&gt;0, I30-I29+1, " "),"")</f>
        <v>366</v>
      </c>
      <c r="J31" s="388"/>
      <c r="K31" s="388"/>
      <c r="L31" s="388"/>
      <c r="M31" s="388"/>
      <c r="N31" s="388"/>
      <c r="O31" s="388">
        <f>IFERROR(IF(O29&gt;0, O30-O29+1, " "),"")</f>
        <v>365</v>
      </c>
      <c r="P31" s="388"/>
      <c r="Q31" s="388"/>
      <c r="R31" s="388"/>
      <c r="S31" s="388"/>
      <c r="T31" s="388"/>
      <c r="U31" s="388">
        <f>IFERROR(IF(U29&gt;0, U30-U29+1, " "),"")</f>
        <v>365</v>
      </c>
      <c r="V31" s="388"/>
      <c r="W31" s="388"/>
      <c r="X31" s="388"/>
      <c r="Y31" s="388"/>
      <c r="Z31" s="388"/>
      <c r="AA31" s="388">
        <f>IFERROR(IF(AA29&gt;0, AA30-AA29+1, " "),"")</f>
        <v>365</v>
      </c>
      <c r="AB31" s="388"/>
      <c r="AC31" s="388"/>
      <c r="AD31" s="388"/>
      <c r="AE31" s="388"/>
      <c r="AF31" s="388"/>
    </row>
    <row r="32" spans="1:39" ht="16.5" customHeight="1" x14ac:dyDescent="0.4">
      <c r="C32" s="374" t="s">
        <v>175</v>
      </c>
      <c r="D32" s="375"/>
      <c r="E32" s="375"/>
      <c r="F32" s="375"/>
      <c r="G32" s="375"/>
      <c r="H32" s="376"/>
      <c r="I32" s="380">
        <v>0</v>
      </c>
      <c r="J32" s="381"/>
      <c r="K32" s="381"/>
      <c r="L32" s="381"/>
      <c r="M32" s="381"/>
      <c r="N32" s="382"/>
      <c r="O32" s="362">
        <v>0</v>
      </c>
      <c r="P32" s="362"/>
      <c r="Q32" s="362"/>
      <c r="R32" s="362"/>
      <c r="S32" s="362"/>
      <c r="T32" s="362"/>
      <c r="U32" s="362">
        <v>0</v>
      </c>
      <c r="V32" s="362"/>
      <c r="W32" s="362"/>
      <c r="X32" s="362"/>
      <c r="Y32" s="362"/>
      <c r="Z32" s="362"/>
      <c r="AA32" s="362">
        <v>0</v>
      </c>
      <c r="AB32" s="362"/>
      <c r="AC32" s="362"/>
      <c r="AD32" s="362"/>
      <c r="AE32" s="362"/>
      <c r="AF32" s="362"/>
    </row>
    <row r="33" spans="1:35" ht="45" customHeight="1" x14ac:dyDescent="0.4">
      <c r="C33" s="383" t="s">
        <v>176</v>
      </c>
      <c r="D33" s="375"/>
      <c r="E33" s="375"/>
      <c r="F33" s="375"/>
      <c r="G33" s="375"/>
      <c r="H33" s="376"/>
      <c r="I33" s="380">
        <v>0</v>
      </c>
      <c r="J33" s="381"/>
      <c r="K33" s="381"/>
      <c r="L33" s="381"/>
      <c r="M33" s="381"/>
      <c r="N33" s="382"/>
      <c r="O33" s="362">
        <v>0</v>
      </c>
      <c r="P33" s="362"/>
      <c r="Q33" s="362"/>
      <c r="R33" s="362"/>
      <c r="S33" s="362"/>
      <c r="T33" s="362"/>
      <c r="U33" s="362">
        <v>0</v>
      </c>
      <c r="V33" s="362"/>
      <c r="W33" s="362"/>
      <c r="X33" s="362"/>
      <c r="Y33" s="362"/>
      <c r="Z33" s="362"/>
      <c r="AA33" s="362">
        <v>0</v>
      </c>
      <c r="AB33" s="362"/>
      <c r="AC33" s="362"/>
      <c r="AD33" s="362"/>
      <c r="AE33" s="362"/>
      <c r="AF33" s="362"/>
    </row>
    <row r="34" spans="1:35" x14ac:dyDescent="0.4">
      <c r="C34" s="374" t="s">
        <v>177</v>
      </c>
      <c r="D34" s="375"/>
      <c r="E34" s="375"/>
      <c r="F34" s="375"/>
      <c r="G34" s="375"/>
      <c r="H34" s="376"/>
      <c r="I34" s="377">
        <f>'5부.Ⅰ'!AG112+'5부.Ⅰ'!AG115</f>
        <v>32900597470</v>
      </c>
      <c r="J34" s="378"/>
      <c r="K34" s="378"/>
      <c r="L34" s="378"/>
      <c r="M34" s="378"/>
      <c r="N34" s="379"/>
      <c r="O34" s="362">
        <v>300000000</v>
      </c>
      <c r="P34" s="362"/>
      <c r="Q34" s="362"/>
      <c r="R34" s="362"/>
      <c r="S34" s="362"/>
      <c r="T34" s="362"/>
      <c r="U34" s="362">
        <v>300000000</v>
      </c>
      <c r="V34" s="362"/>
      <c r="W34" s="362"/>
      <c r="X34" s="362"/>
      <c r="Y34" s="362"/>
      <c r="Z34" s="362"/>
      <c r="AA34" s="362">
        <v>300000000</v>
      </c>
      <c r="AB34" s="362"/>
      <c r="AC34" s="362"/>
      <c r="AD34" s="362"/>
      <c r="AE34" s="362"/>
      <c r="AF34" s="362"/>
      <c r="AH34" s="77"/>
    </row>
    <row r="35" spans="1:35" x14ac:dyDescent="0.4">
      <c r="C35" s="374" t="s">
        <v>178</v>
      </c>
      <c r="D35" s="375"/>
      <c r="E35" s="375"/>
      <c r="F35" s="375"/>
      <c r="G35" s="375"/>
      <c r="H35" s="376"/>
      <c r="I35" s="377">
        <f>'5부.Ⅰ'!U112+'5부.Ⅰ'!U115</f>
        <v>32900597470</v>
      </c>
      <c r="J35" s="378"/>
      <c r="K35" s="378"/>
      <c r="L35" s="378"/>
      <c r="M35" s="378"/>
      <c r="N35" s="379"/>
      <c r="O35" s="362">
        <v>32900597470</v>
      </c>
      <c r="P35" s="362"/>
      <c r="Q35" s="362"/>
      <c r="R35" s="362"/>
      <c r="S35" s="362"/>
      <c r="T35" s="362"/>
      <c r="U35" s="362">
        <v>300000000</v>
      </c>
      <c r="V35" s="362"/>
      <c r="W35" s="362"/>
      <c r="X35" s="362"/>
      <c r="Y35" s="362"/>
      <c r="Z35" s="362"/>
      <c r="AA35" s="362">
        <v>300000000</v>
      </c>
      <c r="AB35" s="362"/>
      <c r="AC35" s="362"/>
      <c r="AD35" s="362"/>
      <c r="AE35" s="362"/>
      <c r="AF35" s="362"/>
      <c r="AH35" s="78"/>
    </row>
    <row r="36" spans="1:35" ht="5.25" customHeight="1" x14ac:dyDescent="0.4">
      <c r="AH36" s="78"/>
    </row>
    <row r="37" spans="1:35" x14ac:dyDescent="0.4">
      <c r="D37" s="296" t="s">
        <v>179</v>
      </c>
      <c r="E37" s="296"/>
      <c r="F37" s="296"/>
      <c r="G37" s="296"/>
      <c r="H37" s="296"/>
      <c r="I37" s="296"/>
      <c r="J37" s="296"/>
      <c r="K37" s="296"/>
      <c r="L37" s="296"/>
      <c r="M37" s="296"/>
      <c r="N37" s="296"/>
      <c r="O37" s="296"/>
      <c r="P37" s="296"/>
      <c r="Q37" s="296"/>
      <c r="R37" s="296"/>
      <c r="S37" s="296"/>
      <c r="T37" s="296"/>
      <c r="U37" s="296"/>
      <c r="V37" s="296"/>
      <c r="W37" s="296"/>
      <c r="X37" s="296"/>
      <c r="Y37" s="296"/>
      <c r="Z37" s="296"/>
      <c r="AA37" s="296"/>
      <c r="AB37" s="296"/>
      <c r="AC37" s="296"/>
      <c r="AD37" s="296"/>
      <c r="AE37" s="296"/>
      <c r="AF37" s="296"/>
    </row>
    <row r="39" spans="1:35" x14ac:dyDescent="0.4">
      <c r="D39" s="79" t="s">
        <v>180</v>
      </c>
      <c r="AA39" s="372" t="s">
        <v>152</v>
      </c>
      <c r="AB39" s="372"/>
      <c r="AC39" s="372"/>
      <c r="AD39" s="372"/>
      <c r="AE39" s="372"/>
      <c r="AF39" s="372"/>
    </row>
    <row r="40" spans="1:35" ht="25.5" customHeight="1" x14ac:dyDescent="0.3">
      <c r="A40" s="64"/>
      <c r="B40" s="64"/>
      <c r="C40" s="373" t="s">
        <v>153</v>
      </c>
      <c r="D40" s="373"/>
      <c r="E40" s="373"/>
      <c r="F40" s="373"/>
      <c r="G40" s="373"/>
      <c r="H40" s="373"/>
      <c r="I40" s="65"/>
      <c r="J40" s="66"/>
      <c r="K40" s="67" t="s">
        <v>154</v>
      </c>
      <c r="L40" s="68">
        <f>L10</f>
        <v>5</v>
      </c>
      <c r="M40" s="69" t="s">
        <v>155</v>
      </c>
      <c r="N40" s="66"/>
      <c r="O40" s="70"/>
      <c r="P40" s="71"/>
      <c r="Q40" s="72" t="s">
        <v>154</v>
      </c>
      <c r="R40" s="72">
        <f>R10</f>
        <v>4</v>
      </c>
      <c r="S40" s="71" t="s">
        <v>155</v>
      </c>
      <c r="T40" s="71"/>
      <c r="U40" s="70"/>
      <c r="V40" s="71"/>
      <c r="W40" s="72" t="s">
        <v>154</v>
      </c>
      <c r="X40" s="72">
        <f>X10</f>
        <v>3</v>
      </c>
      <c r="Y40" s="72" t="s">
        <v>155</v>
      </c>
      <c r="Z40" s="71"/>
      <c r="AA40" s="70"/>
      <c r="AB40" s="71"/>
      <c r="AC40" s="72" t="s">
        <v>154</v>
      </c>
      <c r="AD40" s="72">
        <f>AD10</f>
        <v>2</v>
      </c>
      <c r="AE40" s="72" t="s">
        <v>155</v>
      </c>
      <c r="AF40" s="73"/>
      <c r="AG40" s="59"/>
    </row>
    <row r="41" spans="1:35" ht="25.5" customHeight="1" x14ac:dyDescent="0.3">
      <c r="A41" s="64"/>
      <c r="B41" s="64"/>
      <c r="C41" s="367" t="s">
        <v>181</v>
      </c>
      <c r="D41" s="367"/>
      <c r="E41" s="367"/>
      <c r="F41" s="367"/>
      <c r="G41" s="367"/>
      <c r="H41" s="367"/>
      <c r="I41" s="368">
        <f>'5부.Ⅲ'!O22+'5부.Ⅲ'!O24</f>
        <v>0</v>
      </c>
      <c r="J41" s="368"/>
      <c r="K41" s="368"/>
      <c r="L41" s="368"/>
      <c r="M41" s="368"/>
      <c r="N41" s="368"/>
      <c r="O41" s="362">
        <v>0</v>
      </c>
      <c r="P41" s="362"/>
      <c r="Q41" s="362"/>
      <c r="R41" s="362"/>
      <c r="S41" s="362"/>
      <c r="T41" s="362"/>
      <c r="U41" s="362">
        <v>0</v>
      </c>
      <c r="V41" s="362"/>
      <c r="W41" s="362"/>
      <c r="X41" s="362"/>
      <c r="Y41" s="362"/>
      <c r="Z41" s="362"/>
      <c r="AA41" s="362">
        <v>0</v>
      </c>
      <c r="AB41" s="362"/>
      <c r="AC41" s="362"/>
      <c r="AD41" s="362"/>
      <c r="AE41" s="362"/>
      <c r="AF41" s="362"/>
      <c r="AG41" s="59"/>
    </row>
    <row r="42" spans="1:35" s="82" customFormat="1" ht="25.5" customHeight="1" x14ac:dyDescent="0.3">
      <c r="A42" s="80"/>
      <c r="B42" s="80"/>
      <c r="C42" s="370" t="s">
        <v>182</v>
      </c>
      <c r="D42" s="370"/>
      <c r="E42" s="370"/>
      <c r="F42" s="370"/>
      <c r="G42" s="370"/>
      <c r="H42" s="370"/>
      <c r="I42" s="371">
        <f>IF(ISERROR(I41/((I47+I48)/2)*100),"-",I41/((I47+I48)/2))</f>
        <v>0</v>
      </c>
      <c r="J42" s="371"/>
      <c r="K42" s="371"/>
      <c r="L42" s="371"/>
      <c r="M42" s="371"/>
      <c r="N42" s="371"/>
      <c r="O42" s="371">
        <f>IF(ISERROR(O41/((O47+O48)/2)*100),"-",O41/((O47+O48)/2))</f>
        <v>0</v>
      </c>
      <c r="P42" s="371"/>
      <c r="Q42" s="371"/>
      <c r="R42" s="371"/>
      <c r="S42" s="371"/>
      <c r="T42" s="371"/>
      <c r="U42" s="371" t="str">
        <f>IF(ISERROR(U41/((U47+U48)/2)*100),"-",U41/((U47+U48)/2))</f>
        <v>-</v>
      </c>
      <c r="V42" s="371"/>
      <c r="W42" s="371"/>
      <c r="X42" s="371"/>
      <c r="Y42" s="371"/>
      <c r="Z42" s="371"/>
      <c r="AA42" s="371" t="str">
        <f>IF(ISERROR(AA41/((AA47+AA48)/2)*100),"-",AA41/((AA47+AA48)/2))</f>
        <v>-</v>
      </c>
      <c r="AB42" s="371"/>
      <c r="AC42" s="371"/>
      <c r="AD42" s="371"/>
      <c r="AE42" s="371"/>
      <c r="AF42" s="371"/>
      <c r="AG42" s="59"/>
      <c r="AH42" s="81"/>
      <c r="AI42" s="81"/>
    </row>
    <row r="43" spans="1:35" s="82" customFormat="1" ht="25.5" customHeight="1" x14ac:dyDescent="0.3">
      <c r="A43" s="80"/>
      <c r="B43" s="80"/>
      <c r="C43" s="367" t="s">
        <v>183</v>
      </c>
      <c r="D43" s="367"/>
      <c r="E43" s="367"/>
      <c r="F43" s="367"/>
      <c r="G43" s="367"/>
      <c r="H43" s="367"/>
      <c r="I43" s="369">
        <f>IF(ISERROR(I42*365/I31),"-",I42*365/I31)</f>
        <v>0</v>
      </c>
      <c r="J43" s="369"/>
      <c r="K43" s="369"/>
      <c r="L43" s="369"/>
      <c r="M43" s="369"/>
      <c r="N43" s="369"/>
      <c r="O43" s="369">
        <f>IF(ISERROR(O42*365/O31),"-",O42*365/O31)</f>
        <v>0</v>
      </c>
      <c r="P43" s="369"/>
      <c r="Q43" s="369"/>
      <c r="R43" s="369"/>
      <c r="S43" s="369"/>
      <c r="T43" s="369"/>
      <c r="U43" s="369" t="str">
        <f>IF(ISERROR(U42*365/U31),"-",U42*365/U31)</f>
        <v>-</v>
      </c>
      <c r="V43" s="369"/>
      <c r="W43" s="369"/>
      <c r="X43" s="369"/>
      <c r="Y43" s="369"/>
      <c r="Z43" s="369"/>
      <c r="AA43" s="369" t="str">
        <f>IF(ISERROR(AA42*365/AA31),"-",AA42*365/AA31)</f>
        <v>-</v>
      </c>
      <c r="AB43" s="369"/>
      <c r="AC43" s="369"/>
      <c r="AD43" s="369"/>
      <c r="AE43" s="369"/>
      <c r="AF43" s="369"/>
      <c r="AG43" s="59"/>
      <c r="AH43" s="81"/>
      <c r="AI43" s="81"/>
    </row>
    <row r="44" spans="1:35" ht="25.5" customHeight="1" x14ac:dyDescent="0.3">
      <c r="A44" s="64"/>
      <c r="B44" s="64"/>
      <c r="C44" s="367" t="s">
        <v>184</v>
      </c>
      <c r="D44" s="367"/>
      <c r="E44" s="367"/>
      <c r="F44" s="367"/>
      <c r="G44" s="367"/>
      <c r="H44" s="367"/>
      <c r="I44" s="368">
        <f>'5부.Ⅲ'!O21+'5부.Ⅲ'!O23</f>
        <v>0</v>
      </c>
      <c r="J44" s="368"/>
      <c r="K44" s="368"/>
      <c r="L44" s="368"/>
      <c r="M44" s="368"/>
      <c r="N44" s="368"/>
      <c r="O44" s="362">
        <v>0</v>
      </c>
      <c r="P44" s="362"/>
      <c r="Q44" s="362"/>
      <c r="R44" s="362"/>
      <c r="S44" s="362"/>
      <c r="T44" s="362"/>
      <c r="U44" s="362">
        <v>0</v>
      </c>
      <c r="V44" s="362"/>
      <c r="W44" s="362"/>
      <c r="X44" s="362"/>
      <c r="Y44" s="362"/>
      <c r="Z44" s="362"/>
      <c r="AA44" s="362">
        <v>0</v>
      </c>
      <c r="AB44" s="362"/>
      <c r="AC44" s="362"/>
      <c r="AD44" s="362"/>
      <c r="AE44" s="362"/>
      <c r="AF44" s="362"/>
      <c r="AG44" s="59"/>
    </row>
    <row r="45" spans="1:35" s="82" customFormat="1" ht="25.5" customHeight="1" x14ac:dyDescent="0.3">
      <c r="A45" s="80"/>
      <c r="B45" s="80"/>
      <c r="C45" s="367" t="s">
        <v>185</v>
      </c>
      <c r="D45" s="367"/>
      <c r="E45" s="367"/>
      <c r="F45" s="367"/>
      <c r="G45" s="367"/>
      <c r="H45" s="367"/>
      <c r="I45" s="369">
        <f>IF(ISERROR(I44/((I49+I50)/2)*100),"-",I44/((I49+I50)/2))</f>
        <v>0</v>
      </c>
      <c r="J45" s="369"/>
      <c r="K45" s="369"/>
      <c r="L45" s="369"/>
      <c r="M45" s="369"/>
      <c r="N45" s="369"/>
      <c r="O45" s="369">
        <f>IF(ISERROR(O44/((O49+O50)/2)*100),"-",O44/((O49+O50)/2))</f>
        <v>0</v>
      </c>
      <c r="P45" s="369"/>
      <c r="Q45" s="369"/>
      <c r="R45" s="369"/>
      <c r="S45" s="369"/>
      <c r="T45" s="369"/>
      <c r="U45" s="369">
        <f>IF(ISERROR(U44/((U49+U50)/2)*100),"-",U44/((U49+U50)/2))</f>
        <v>0</v>
      </c>
      <c r="V45" s="369"/>
      <c r="W45" s="369"/>
      <c r="X45" s="369"/>
      <c r="Y45" s="369"/>
      <c r="Z45" s="369"/>
      <c r="AA45" s="369">
        <f>IF(ISERROR(AA44/((AA49+AA50)/2)*100),"-",AA44/((AA49+AA50)/2))</f>
        <v>0</v>
      </c>
      <c r="AB45" s="369"/>
      <c r="AC45" s="369"/>
      <c r="AD45" s="369"/>
      <c r="AE45" s="369"/>
      <c r="AF45" s="369"/>
      <c r="AG45" s="59"/>
      <c r="AH45" s="81"/>
      <c r="AI45" s="81"/>
    </row>
    <row r="46" spans="1:35" s="82" customFormat="1" ht="25.5" customHeight="1" thickBot="1" x14ac:dyDescent="0.35">
      <c r="A46" s="80"/>
      <c r="B46" s="80"/>
      <c r="C46" s="363" t="s">
        <v>186</v>
      </c>
      <c r="D46" s="363"/>
      <c r="E46" s="363"/>
      <c r="F46" s="363"/>
      <c r="G46" s="363"/>
      <c r="H46" s="363"/>
      <c r="I46" s="364">
        <f>IF(ISERROR(I45*365/I31),"-",I45*365/I31)</f>
        <v>0</v>
      </c>
      <c r="J46" s="364"/>
      <c r="K46" s="364"/>
      <c r="L46" s="364"/>
      <c r="M46" s="364"/>
      <c r="N46" s="364"/>
      <c r="O46" s="364">
        <f>IF(ISERROR(O45*365/O31),"-",O45*365/O31)</f>
        <v>0</v>
      </c>
      <c r="P46" s="364"/>
      <c r="Q46" s="364"/>
      <c r="R46" s="364"/>
      <c r="S46" s="364"/>
      <c r="T46" s="364"/>
      <c r="U46" s="364">
        <f>IF(ISERROR(U45*365/U31),"-",U45*365/U31)</f>
        <v>0</v>
      </c>
      <c r="V46" s="364"/>
      <c r="W46" s="364"/>
      <c r="X46" s="364"/>
      <c r="Y46" s="364"/>
      <c r="Z46" s="364"/>
      <c r="AA46" s="364">
        <f>IF(ISERROR(AA45*365/AA31),"-",AA45*365/AA31)</f>
        <v>0</v>
      </c>
      <c r="AB46" s="364"/>
      <c r="AC46" s="364"/>
      <c r="AD46" s="364"/>
      <c r="AE46" s="364"/>
      <c r="AF46" s="364"/>
      <c r="AG46" s="59"/>
      <c r="AH46" s="81"/>
      <c r="AI46" s="81"/>
    </row>
    <row r="47" spans="1:35" ht="23.25" customHeight="1" x14ac:dyDescent="0.4">
      <c r="C47" s="365" t="s">
        <v>187</v>
      </c>
      <c r="D47" s="365"/>
      <c r="E47" s="365"/>
      <c r="F47" s="365"/>
      <c r="G47" s="365"/>
      <c r="H47" s="365"/>
      <c r="I47" s="366">
        <v>26361000000</v>
      </c>
      <c r="J47" s="366"/>
      <c r="K47" s="366"/>
      <c r="L47" s="366"/>
      <c r="M47" s="366"/>
      <c r="N47" s="366"/>
      <c r="O47" s="366">
        <v>0</v>
      </c>
      <c r="P47" s="366"/>
      <c r="Q47" s="366"/>
      <c r="R47" s="366"/>
      <c r="S47" s="366"/>
      <c r="T47" s="366"/>
      <c r="U47" s="366">
        <v>0</v>
      </c>
      <c r="V47" s="366"/>
      <c r="W47" s="366"/>
      <c r="X47" s="366"/>
      <c r="Y47" s="366"/>
      <c r="Z47" s="366"/>
      <c r="AA47" s="366">
        <v>0</v>
      </c>
      <c r="AB47" s="366"/>
      <c r="AC47" s="366"/>
      <c r="AD47" s="366"/>
      <c r="AE47" s="366"/>
      <c r="AF47" s="366"/>
      <c r="AH47" s="77"/>
    </row>
    <row r="48" spans="1:35" ht="23.25" customHeight="1" x14ac:dyDescent="0.4">
      <c r="C48" s="361" t="s">
        <v>188</v>
      </c>
      <c r="D48" s="361"/>
      <c r="E48" s="361"/>
      <c r="F48" s="361"/>
      <c r="G48" s="361"/>
      <c r="H48" s="361"/>
      <c r="I48" s="362">
        <v>26361000000</v>
      </c>
      <c r="J48" s="362"/>
      <c r="K48" s="362"/>
      <c r="L48" s="362"/>
      <c r="M48" s="362"/>
      <c r="N48" s="362"/>
      <c r="O48" s="362">
        <v>26361000000</v>
      </c>
      <c r="P48" s="362"/>
      <c r="Q48" s="362"/>
      <c r="R48" s="362"/>
      <c r="S48" s="362"/>
      <c r="T48" s="362"/>
      <c r="U48" s="362">
        <v>0</v>
      </c>
      <c r="V48" s="362"/>
      <c r="W48" s="362"/>
      <c r="X48" s="362"/>
      <c r="Y48" s="362"/>
      <c r="Z48" s="362"/>
      <c r="AA48" s="362">
        <v>0</v>
      </c>
      <c r="AB48" s="362"/>
      <c r="AC48" s="362"/>
      <c r="AD48" s="362"/>
      <c r="AE48" s="362"/>
      <c r="AF48" s="362"/>
      <c r="AH48" s="78"/>
    </row>
    <row r="49" spans="1:39" ht="23.25" customHeight="1" x14ac:dyDescent="0.4">
      <c r="C49" s="361" t="s">
        <v>189</v>
      </c>
      <c r="D49" s="361"/>
      <c r="E49" s="361"/>
      <c r="F49" s="361"/>
      <c r="G49" s="361"/>
      <c r="H49" s="361"/>
      <c r="I49" s="362">
        <v>6590000000</v>
      </c>
      <c r="J49" s="362"/>
      <c r="K49" s="362"/>
      <c r="L49" s="362"/>
      <c r="M49" s="362"/>
      <c r="N49" s="362"/>
      <c r="O49" s="362">
        <v>300000000</v>
      </c>
      <c r="P49" s="362"/>
      <c r="Q49" s="362"/>
      <c r="R49" s="362"/>
      <c r="S49" s="362"/>
      <c r="T49" s="362"/>
      <c r="U49" s="362">
        <v>300000000</v>
      </c>
      <c r="V49" s="362"/>
      <c r="W49" s="362"/>
      <c r="X49" s="362"/>
      <c r="Y49" s="362"/>
      <c r="Z49" s="362"/>
      <c r="AA49" s="362">
        <v>300000000</v>
      </c>
      <c r="AB49" s="362"/>
      <c r="AC49" s="362"/>
      <c r="AD49" s="362"/>
      <c r="AE49" s="362"/>
      <c r="AF49" s="362"/>
      <c r="AH49" s="77"/>
    </row>
    <row r="50" spans="1:39" s="60" customFormat="1" ht="23.25" customHeight="1" x14ac:dyDescent="0.4">
      <c r="C50" s="361" t="s">
        <v>190</v>
      </c>
      <c r="D50" s="361"/>
      <c r="E50" s="361"/>
      <c r="F50" s="361"/>
      <c r="G50" s="361"/>
      <c r="H50" s="361"/>
      <c r="I50" s="362">
        <v>6590000000</v>
      </c>
      <c r="J50" s="362"/>
      <c r="K50" s="362"/>
      <c r="L50" s="362"/>
      <c r="M50" s="362"/>
      <c r="N50" s="362"/>
      <c r="O50" s="362">
        <v>6590000000</v>
      </c>
      <c r="P50" s="362"/>
      <c r="Q50" s="362"/>
      <c r="R50" s="362"/>
      <c r="S50" s="362"/>
      <c r="T50" s="362"/>
      <c r="U50" s="362">
        <v>300000000</v>
      </c>
      <c r="V50" s="362"/>
      <c r="W50" s="362"/>
      <c r="X50" s="362"/>
      <c r="Y50" s="362"/>
      <c r="Z50" s="362"/>
      <c r="AA50" s="362">
        <v>300000000</v>
      </c>
      <c r="AB50" s="362"/>
      <c r="AC50" s="362"/>
      <c r="AD50" s="362"/>
      <c r="AE50" s="362"/>
      <c r="AF50" s="362"/>
      <c r="AH50" s="78"/>
      <c r="AJ50" s="74"/>
      <c r="AK50" s="74"/>
      <c r="AL50" s="74"/>
      <c r="AM50" s="74"/>
    </row>
    <row r="51" spans="1:39" s="60" customFormat="1" ht="5.25" customHeight="1" x14ac:dyDescent="0.4">
      <c r="AH51" s="78"/>
      <c r="AJ51" s="74"/>
      <c r="AK51" s="74"/>
      <c r="AL51" s="74"/>
      <c r="AM51" s="74"/>
    </row>
    <row r="52" spans="1:39" s="60" customFormat="1" x14ac:dyDescent="0.4">
      <c r="D52" s="296" t="s">
        <v>179</v>
      </c>
      <c r="E52" s="296"/>
      <c r="F52" s="296"/>
      <c r="G52" s="296"/>
      <c r="H52" s="296"/>
      <c r="I52" s="296"/>
      <c r="J52" s="296"/>
      <c r="K52" s="296"/>
      <c r="L52" s="296"/>
      <c r="M52" s="296"/>
      <c r="N52" s="296"/>
      <c r="O52" s="296"/>
      <c r="P52" s="296"/>
      <c r="Q52" s="296"/>
      <c r="R52" s="296"/>
      <c r="S52" s="296"/>
      <c r="T52" s="296"/>
      <c r="U52" s="296"/>
      <c r="V52" s="296"/>
      <c r="W52" s="296"/>
      <c r="X52" s="296"/>
      <c r="Y52" s="296"/>
      <c r="Z52" s="296"/>
      <c r="AA52" s="296"/>
      <c r="AB52" s="296"/>
      <c r="AC52" s="296"/>
      <c r="AD52" s="296"/>
      <c r="AE52" s="296"/>
      <c r="AF52" s="296"/>
      <c r="AJ52" s="74"/>
      <c r="AK52" s="74"/>
      <c r="AL52" s="74"/>
      <c r="AM52" s="74"/>
    </row>
    <row r="57" spans="1:39" s="60" customFormat="1" ht="103.5" customHeight="1" x14ac:dyDescent="0.4">
      <c r="A57" s="358" t="s">
        <v>191</v>
      </c>
      <c r="B57" s="359"/>
      <c r="C57" s="359"/>
      <c r="D57" s="359"/>
      <c r="E57" s="359"/>
      <c r="F57" s="359"/>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59"/>
      <c r="AE57" s="359"/>
      <c r="AF57" s="360"/>
      <c r="AJ57" s="74"/>
      <c r="AK57" s="74"/>
      <c r="AL57" s="74"/>
      <c r="AM57" s="74"/>
    </row>
  </sheetData>
  <sheetProtection formatCells="0" formatColumns="0" formatRows="0"/>
  <protectedRanges>
    <protectedRange sqref="O44:AF44 O41:AF41 I47:AF50" name="범위8_2"/>
    <protectedRange sqref="C6 I29:AF30 O10:AF11 O15:AF16 I12:AF13 O32:AF35"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2:AT26"/>
  <sheetViews>
    <sheetView showZeros="0" view="pageBreakPreview" topLeftCell="A9" zoomScaleNormal="85" zoomScaleSheetLayoutView="100" workbookViewId="0">
      <selection activeCell="AN11" sqref="AN11"/>
    </sheetView>
  </sheetViews>
  <sheetFormatPr defaultRowHeight="17.399999999999999" x14ac:dyDescent="0.4"/>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x14ac:dyDescent="0.4">
      <c r="A2" s="240" t="s">
        <v>192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Q2"/>
      <c r="AR2"/>
      <c r="AS2"/>
      <c r="AT2"/>
    </row>
    <row r="3" spans="1:46" s="1" customFormat="1" ht="19.8" x14ac:dyDescent="0.4">
      <c r="A3" s="84"/>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Q3"/>
      <c r="AR3"/>
      <c r="AS3"/>
      <c r="AT3"/>
    </row>
    <row r="4" spans="1:46" s="1" customFormat="1" ht="19.8" x14ac:dyDescent="0.4">
      <c r="A4" s="241" t="s">
        <v>193</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19"/>
      <c r="AI4" s="19"/>
      <c r="AJ4" s="19"/>
      <c r="AK4" s="37"/>
      <c r="AL4" s="16"/>
    </row>
    <row r="5" spans="1:46" s="1" customFormat="1" ht="19.8" x14ac:dyDescent="0.4">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c r="AL5" s="16"/>
      <c r="AQ5"/>
      <c r="AR5"/>
      <c r="AS5"/>
      <c r="AT5"/>
    </row>
    <row r="6" spans="1:46" s="1" customFormat="1" x14ac:dyDescent="0.4">
      <c r="AA6" s="433" t="s">
        <v>194</v>
      </c>
      <c r="AB6" s="433"/>
      <c r="AC6" s="433"/>
      <c r="AD6" s="433"/>
      <c r="AE6" s="433"/>
      <c r="AF6" s="433"/>
      <c r="AG6" s="433"/>
      <c r="AH6" s="433"/>
      <c r="AI6" s="433"/>
      <c r="AJ6" s="433"/>
      <c r="AK6" s="433"/>
      <c r="AQ6"/>
      <c r="AR6"/>
      <c r="AS6"/>
      <c r="AT6"/>
    </row>
    <row r="7" spans="1:46" s="1" customFormat="1" ht="20.100000000000001" customHeight="1" x14ac:dyDescent="0.4">
      <c r="C7" s="434" t="s">
        <v>195</v>
      </c>
      <c r="D7" s="435"/>
      <c r="E7" s="435"/>
      <c r="F7" s="435"/>
      <c r="G7" s="435"/>
      <c r="H7" s="435"/>
      <c r="I7" s="435"/>
      <c r="J7" s="435"/>
      <c r="K7" s="435"/>
      <c r="L7" s="435"/>
      <c r="M7" s="436"/>
      <c r="N7" s="441" t="s">
        <v>196</v>
      </c>
      <c r="O7" s="442"/>
      <c r="P7" s="442"/>
      <c r="Q7" s="442"/>
      <c r="R7" s="442"/>
      <c r="S7" s="442"/>
      <c r="T7" s="442"/>
      <c r="U7" s="443"/>
      <c r="V7" s="441" t="s">
        <v>197</v>
      </c>
      <c r="W7" s="442"/>
      <c r="X7" s="442"/>
      <c r="Y7" s="442"/>
      <c r="Z7" s="442"/>
      <c r="AA7" s="442"/>
      <c r="AB7" s="442"/>
      <c r="AC7" s="443"/>
      <c r="AD7" s="444" t="s">
        <v>198</v>
      </c>
      <c r="AE7" s="435"/>
      <c r="AF7" s="435"/>
      <c r="AG7" s="435"/>
      <c r="AH7" s="435"/>
      <c r="AI7" s="435"/>
      <c r="AJ7" s="435"/>
      <c r="AK7" s="436"/>
      <c r="AQ7"/>
      <c r="AR7"/>
      <c r="AS7"/>
      <c r="AT7"/>
    </row>
    <row r="8" spans="1:46" s="1" customFormat="1" ht="20.100000000000001" customHeight="1" x14ac:dyDescent="0.4">
      <c r="C8" s="437"/>
      <c r="D8" s="438"/>
      <c r="E8" s="438"/>
      <c r="F8" s="439"/>
      <c r="G8" s="439"/>
      <c r="H8" s="439"/>
      <c r="I8" s="439"/>
      <c r="J8" s="439"/>
      <c r="K8" s="439"/>
      <c r="L8" s="439"/>
      <c r="M8" s="440"/>
      <c r="N8" s="446" t="s">
        <v>199</v>
      </c>
      <c r="O8" s="446"/>
      <c r="P8" s="446"/>
      <c r="Q8" s="446"/>
      <c r="R8" s="446"/>
      <c r="S8" s="446" t="s">
        <v>124</v>
      </c>
      <c r="T8" s="446"/>
      <c r="U8" s="446"/>
      <c r="V8" s="446" t="s">
        <v>199</v>
      </c>
      <c r="W8" s="446"/>
      <c r="X8" s="446"/>
      <c r="Y8" s="446"/>
      <c r="Z8" s="446"/>
      <c r="AA8" s="446" t="s">
        <v>124</v>
      </c>
      <c r="AB8" s="446"/>
      <c r="AC8" s="446"/>
      <c r="AD8" s="445"/>
      <c r="AE8" s="439"/>
      <c r="AF8" s="439"/>
      <c r="AG8" s="439"/>
      <c r="AH8" s="439"/>
      <c r="AI8" s="439"/>
      <c r="AJ8" s="439"/>
      <c r="AK8" s="440"/>
      <c r="AQ8"/>
      <c r="AR8"/>
      <c r="AS8"/>
      <c r="AT8"/>
    </row>
    <row r="9" spans="1:46" s="1" customFormat="1" ht="37.5" customHeight="1" x14ac:dyDescent="0.4">
      <c r="C9" s="430" t="s">
        <v>200</v>
      </c>
      <c r="D9" s="431"/>
      <c r="E9" s="431"/>
      <c r="F9" s="432"/>
      <c r="G9" s="410"/>
      <c r="H9" s="410"/>
      <c r="I9" s="410"/>
      <c r="J9" s="410"/>
      <c r="K9" s="410"/>
      <c r="L9" s="410"/>
      <c r="M9" s="410"/>
      <c r="N9" s="411">
        <f>26378711362+1271019</f>
        <v>26379982381</v>
      </c>
      <c r="O9" s="411"/>
      <c r="P9" s="411"/>
      <c r="Q9" s="411"/>
      <c r="R9" s="411"/>
      <c r="S9" s="409">
        <f>IFERROR(N9/SUM($N$9:$R$13)*100,"")</f>
        <v>82.071741850823216</v>
      </c>
      <c r="T9" s="409"/>
      <c r="U9" s="409"/>
      <c r="V9" s="411"/>
      <c r="W9" s="411"/>
      <c r="X9" s="411"/>
      <c r="Y9" s="411"/>
      <c r="Z9" s="411"/>
      <c r="AA9" s="409">
        <f>IFERROR(V9/SUM($V$9:$Z$13)*100,"")</f>
        <v>0</v>
      </c>
      <c r="AB9" s="409"/>
      <c r="AC9" s="409"/>
      <c r="AD9" s="420">
        <f>IFERROR(AA9+AA10,"")</f>
        <v>99.120223478194163</v>
      </c>
      <c r="AE9" s="421"/>
      <c r="AF9" s="421"/>
      <c r="AG9" s="421"/>
      <c r="AH9" s="421"/>
      <c r="AI9" s="421"/>
      <c r="AJ9" s="421"/>
      <c r="AK9" s="422"/>
      <c r="AQ9"/>
      <c r="AR9"/>
      <c r="AS9"/>
      <c r="AT9"/>
    </row>
    <row r="10" spans="1:46" s="1" customFormat="1" ht="37.5" customHeight="1" x14ac:dyDescent="0.4">
      <c r="C10" s="426"/>
      <c r="D10" s="427"/>
      <c r="E10" s="428"/>
      <c r="F10" s="429" t="s">
        <v>201</v>
      </c>
      <c r="G10" s="410"/>
      <c r="H10" s="410"/>
      <c r="I10" s="410"/>
      <c r="J10" s="410"/>
      <c r="K10" s="410"/>
      <c r="L10" s="410"/>
      <c r="M10" s="410"/>
      <c r="N10" s="411">
        <v>5481403505</v>
      </c>
      <c r="O10" s="411"/>
      <c r="P10" s="411"/>
      <c r="Q10" s="411"/>
      <c r="R10" s="411"/>
      <c r="S10" s="409">
        <f>IFERROR(N10/SUM($N$9:$R$13)*100,"")</f>
        <v>17.053397797815517</v>
      </c>
      <c r="T10" s="409"/>
      <c r="U10" s="409"/>
      <c r="V10" s="411">
        <v>53258453466</v>
      </c>
      <c r="W10" s="411"/>
      <c r="X10" s="411"/>
      <c r="Y10" s="411"/>
      <c r="Z10" s="411"/>
      <c r="AA10" s="409">
        <f>IFERROR(V10/SUM($V$9:$Z$13)*100,"")</f>
        <v>99.120223478194163</v>
      </c>
      <c r="AB10" s="409"/>
      <c r="AC10" s="409"/>
      <c r="AD10" s="423"/>
      <c r="AE10" s="424"/>
      <c r="AF10" s="424"/>
      <c r="AG10" s="424"/>
      <c r="AH10" s="424"/>
      <c r="AI10" s="424"/>
      <c r="AJ10" s="424"/>
      <c r="AK10" s="425"/>
      <c r="AQ10"/>
      <c r="AR10"/>
      <c r="AS10"/>
      <c r="AT10"/>
    </row>
    <row r="11" spans="1:46" s="1" customFormat="1" ht="37.5" customHeight="1" x14ac:dyDescent="0.4">
      <c r="C11" s="419" t="s">
        <v>202</v>
      </c>
      <c r="D11" s="419"/>
      <c r="E11" s="419"/>
      <c r="F11" s="410"/>
      <c r="G11" s="410"/>
      <c r="H11" s="410"/>
      <c r="I11" s="410"/>
      <c r="J11" s="410"/>
      <c r="K11" s="410"/>
      <c r="L11" s="410"/>
      <c r="M11" s="410"/>
      <c r="N11" s="411"/>
      <c r="O11" s="411"/>
      <c r="P11" s="411"/>
      <c r="Q11" s="411"/>
      <c r="R11" s="411"/>
      <c r="S11" s="409">
        <f>IFERROR(N11/SUM($N$9:$R$13)*100,"")</f>
        <v>0</v>
      </c>
      <c r="T11" s="409"/>
      <c r="U11" s="409"/>
      <c r="V11" s="411"/>
      <c r="W11" s="411"/>
      <c r="X11" s="411"/>
      <c r="Y11" s="411"/>
      <c r="Z11" s="411"/>
      <c r="AA11" s="409">
        <f>IFERROR(V11/SUM($V$9:$Z$13)*100,"")</f>
        <v>0</v>
      </c>
      <c r="AB11" s="409"/>
      <c r="AC11" s="409"/>
      <c r="AD11" s="412">
        <f>AA11</f>
        <v>0</v>
      </c>
      <c r="AE11" s="413"/>
      <c r="AF11" s="413"/>
      <c r="AG11" s="413"/>
      <c r="AH11" s="413"/>
      <c r="AI11" s="413"/>
      <c r="AJ11" s="413"/>
      <c r="AK11" s="414"/>
      <c r="AQ11"/>
      <c r="AR11"/>
      <c r="AS11"/>
      <c r="AT11"/>
    </row>
    <row r="12" spans="1:46" s="1" customFormat="1" ht="37.5" customHeight="1" x14ac:dyDescent="0.4">
      <c r="C12" s="410" t="s">
        <v>203</v>
      </c>
      <c r="D12" s="410"/>
      <c r="E12" s="410"/>
      <c r="F12" s="410"/>
      <c r="G12" s="410"/>
      <c r="H12" s="410"/>
      <c r="I12" s="410"/>
      <c r="J12" s="410"/>
      <c r="K12" s="410"/>
      <c r="L12" s="410"/>
      <c r="M12" s="410"/>
      <c r="N12" s="411"/>
      <c r="O12" s="411"/>
      <c r="P12" s="411"/>
      <c r="Q12" s="411"/>
      <c r="R12" s="411"/>
      <c r="S12" s="409">
        <f>IFERROR(N12/SUM($N$9:$R$13)*100,"")</f>
        <v>0</v>
      </c>
      <c r="T12" s="409"/>
      <c r="U12" s="409"/>
      <c r="V12" s="411">
        <f>357066908+41540</f>
        <v>357108448</v>
      </c>
      <c r="W12" s="411"/>
      <c r="X12" s="411"/>
      <c r="Y12" s="411"/>
      <c r="Z12" s="411"/>
      <c r="AA12" s="409">
        <f>IFERROR(V12/SUM($V$9:$Z$13)*100,"")</f>
        <v>0.664620672740867</v>
      </c>
      <c r="AB12" s="409"/>
      <c r="AC12" s="409"/>
      <c r="AD12" s="412">
        <f>AA12</f>
        <v>0.664620672740867</v>
      </c>
      <c r="AE12" s="413"/>
      <c r="AF12" s="413"/>
      <c r="AG12" s="413"/>
      <c r="AH12" s="413"/>
      <c r="AI12" s="413"/>
      <c r="AJ12" s="413"/>
      <c r="AK12" s="414"/>
      <c r="AQ12"/>
      <c r="AR12"/>
      <c r="AS12"/>
      <c r="AT12"/>
    </row>
    <row r="13" spans="1:46" s="1" customFormat="1" ht="37.5" customHeight="1" x14ac:dyDescent="0.4">
      <c r="C13" s="410" t="s">
        <v>204</v>
      </c>
      <c r="D13" s="410"/>
      <c r="E13" s="410"/>
      <c r="F13" s="410"/>
      <c r="G13" s="410"/>
      <c r="H13" s="410"/>
      <c r="I13" s="410"/>
      <c r="J13" s="410"/>
      <c r="K13" s="410"/>
      <c r="L13" s="410"/>
      <c r="M13" s="410"/>
      <c r="N13" s="411">
        <f>272249648+6188664+573942+2190510</f>
        <v>281202764</v>
      </c>
      <c r="O13" s="411"/>
      <c r="P13" s="411"/>
      <c r="Q13" s="411"/>
      <c r="R13" s="411"/>
      <c r="S13" s="409">
        <f>IFERROR(N13/SUM($N$9:$R$13)*100,"")</f>
        <v>0.87486035136127716</v>
      </c>
      <c r="T13" s="409"/>
      <c r="U13" s="409"/>
      <c r="V13" s="411">
        <f>43422590+669446+2037570+69476144</f>
        <v>115605750</v>
      </c>
      <c r="W13" s="411"/>
      <c r="X13" s="411"/>
      <c r="Y13" s="411"/>
      <c r="Z13" s="411"/>
      <c r="AA13" s="409">
        <f>IFERROR(V13/SUM($V$9:$Z$13)*100,"")</f>
        <v>0.21515584906496663</v>
      </c>
      <c r="AB13" s="409"/>
      <c r="AC13" s="409"/>
      <c r="AD13" s="412">
        <f>AA13</f>
        <v>0.21515584906496663</v>
      </c>
      <c r="AE13" s="413"/>
      <c r="AF13" s="413"/>
      <c r="AG13" s="413"/>
      <c r="AH13" s="413"/>
      <c r="AI13" s="413"/>
      <c r="AJ13" s="413"/>
      <c r="AK13" s="414"/>
      <c r="AL13" s="1" t="s">
        <v>1139</v>
      </c>
      <c r="AQ13"/>
      <c r="AR13"/>
      <c r="AS13"/>
      <c r="AT13"/>
    </row>
    <row r="14" spans="1:46" s="1" customFormat="1" ht="37.5" customHeight="1" x14ac:dyDescent="0.4">
      <c r="C14" s="415" t="s">
        <v>205</v>
      </c>
      <c r="D14" s="416"/>
      <c r="E14" s="416"/>
      <c r="F14" s="416"/>
      <c r="G14" s="416"/>
      <c r="H14" s="416"/>
      <c r="I14" s="416"/>
      <c r="J14" s="416"/>
      <c r="K14" s="416"/>
      <c r="L14" s="416"/>
      <c r="M14" s="417"/>
      <c r="N14" s="418">
        <f>SUM(N9:R13)</f>
        <v>32142588650</v>
      </c>
      <c r="O14" s="418"/>
      <c r="P14" s="418"/>
      <c r="Q14" s="418"/>
      <c r="R14" s="418"/>
      <c r="S14" s="409">
        <f>IFERROR(N14/SUM($N$14:$R$14)*100,"")</f>
        <v>100</v>
      </c>
      <c r="T14" s="409"/>
      <c r="U14" s="409"/>
      <c r="V14" s="418">
        <f>SUM(V9:Z13)</f>
        <v>53731167664</v>
      </c>
      <c r="W14" s="418"/>
      <c r="X14" s="418"/>
      <c r="Y14" s="418"/>
      <c r="Z14" s="418"/>
      <c r="AA14" s="409">
        <f>IFERROR(V14/SUM($V$14:$Z$14)*100,"")</f>
        <v>100</v>
      </c>
      <c r="AB14" s="409"/>
      <c r="AC14" s="409"/>
      <c r="AD14" s="409">
        <f>AA14</f>
        <v>100</v>
      </c>
      <c r="AE14" s="409"/>
      <c r="AF14" s="409"/>
      <c r="AG14" s="409"/>
      <c r="AH14" s="409"/>
      <c r="AI14" s="409"/>
      <c r="AJ14" s="409"/>
      <c r="AK14" s="409"/>
      <c r="AQ14"/>
      <c r="AR14"/>
      <c r="AS14"/>
      <c r="AT14"/>
    </row>
    <row r="15" spans="1:46" s="1" customFormat="1" ht="6" customHeight="1" x14ac:dyDescent="0.4">
      <c r="AQ15"/>
      <c r="AR15"/>
      <c r="AS15"/>
      <c r="AT15"/>
    </row>
    <row r="16" spans="1:46" s="1" customFormat="1" ht="64.5" customHeight="1" x14ac:dyDescent="0.4">
      <c r="D16" s="85"/>
      <c r="E16" s="231" t="s">
        <v>206</v>
      </c>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31"/>
      <c r="AJ16" s="231"/>
      <c r="AK16" s="231"/>
      <c r="AQ16"/>
      <c r="AR16"/>
      <c r="AS16"/>
      <c r="AT16"/>
    </row>
    <row r="17" spans="1:46" s="1" customFormat="1" ht="18.75" customHeight="1" x14ac:dyDescent="0.4">
      <c r="E17" s="231" t="s">
        <v>207</v>
      </c>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Q17"/>
      <c r="AR17"/>
      <c r="AS17"/>
      <c r="AT17"/>
    </row>
    <row r="18" spans="1:46" ht="18.75" customHeight="1" x14ac:dyDescent="0.4">
      <c r="E18" s="231" t="s">
        <v>208</v>
      </c>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row>
    <row r="19" spans="1:46" ht="18.75" customHeight="1" x14ac:dyDescent="0.4">
      <c r="E19" s="231" t="s">
        <v>209</v>
      </c>
      <c r="F19" s="231"/>
      <c r="G19" s="231"/>
      <c r="H19" s="231"/>
      <c r="I19" s="231"/>
      <c r="J19" s="231"/>
      <c r="K19" s="231"/>
      <c r="L19" s="231"/>
      <c r="M19" s="231"/>
      <c r="N19" s="231"/>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row>
    <row r="20" spans="1:46" ht="27" customHeight="1" x14ac:dyDescent="0.4">
      <c r="A20" s="25"/>
      <c r="B20" s="24"/>
      <c r="C20" s="23"/>
      <c r="D20" s="23"/>
      <c r="E20" s="408" t="s">
        <v>1182</v>
      </c>
      <c r="F20" s="408"/>
      <c r="G20" s="408"/>
      <c r="H20" s="408"/>
      <c r="I20" s="408"/>
      <c r="J20" s="408"/>
      <c r="K20" s="408"/>
      <c r="L20" s="408"/>
      <c r="M20" s="408"/>
      <c r="N20" s="408"/>
      <c r="O20" s="408"/>
      <c r="P20" s="408"/>
      <c r="Q20" s="408"/>
      <c r="R20" s="408"/>
      <c r="S20" s="408"/>
      <c r="T20" s="408"/>
      <c r="U20" s="408"/>
      <c r="V20" s="408"/>
      <c r="W20" s="408"/>
      <c r="X20" s="408"/>
      <c r="Y20" s="408"/>
      <c r="Z20" s="408"/>
      <c r="AA20" s="408"/>
      <c r="AB20" s="408"/>
      <c r="AC20" s="408"/>
      <c r="AD20" s="408"/>
      <c r="AE20" s="408"/>
      <c r="AF20" s="408"/>
      <c r="AG20" s="408"/>
      <c r="AH20" s="408"/>
      <c r="AI20" s="408"/>
      <c r="AJ20" s="408"/>
      <c r="AK20" s="408"/>
      <c r="AL20" s="90" t="s">
        <v>222</v>
      </c>
      <c r="AQ20" s="1"/>
      <c r="AR20" s="1"/>
      <c r="AS20" s="1"/>
      <c r="AT20" s="1"/>
    </row>
    <row r="21" spans="1:46" ht="18.75" customHeight="1" x14ac:dyDescent="0.4">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4">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row>
    <row r="23" spans="1:46" ht="41.25" customHeight="1" x14ac:dyDescent="0.4">
      <c r="A23" s="237" t="s">
        <v>210</v>
      </c>
      <c r="B23" s="238"/>
      <c r="C23" s="238"/>
      <c r="D23" s="238"/>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238"/>
      <c r="AG23" s="238"/>
      <c r="AH23" s="238"/>
      <c r="AI23" s="238"/>
      <c r="AJ23" s="238"/>
      <c r="AK23" s="239"/>
    </row>
    <row r="24" spans="1:46" x14ac:dyDescent="0.4">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row>
    <row r="25" spans="1:46" x14ac:dyDescent="0.4">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row>
    <row r="26" spans="1:46" x14ac:dyDescent="0.4">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row>
  </sheetData>
  <sheetProtection formatCells="0"/>
  <protectedRanges>
    <protectedRange sqref="V9:Z13 N9:R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0000"/>
  </sheetPr>
  <dimension ref="A2:AW27"/>
  <sheetViews>
    <sheetView view="pageBreakPreview" zoomScale="70" zoomScaleNormal="100" zoomScaleSheetLayoutView="70" workbookViewId="0">
      <selection activeCell="AU17" sqref="AU17"/>
    </sheetView>
  </sheetViews>
  <sheetFormatPr defaultRowHeight="17.399999999999999" x14ac:dyDescent="0.4"/>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x14ac:dyDescent="0.4">
      <c r="A2" s="19"/>
      <c r="B2" s="452" t="s">
        <v>223</v>
      </c>
      <c r="C2" s="452"/>
      <c r="D2" s="452"/>
      <c r="E2" s="452"/>
      <c r="F2" s="452"/>
      <c r="G2" s="452"/>
      <c r="H2" s="452"/>
      <c r="I2" s="452"/>
      <c r="J2" s="452"/>
      <c r="K2" s="452"/>
      <c r="L2" s="452"/>
      <c r="M2" s="452"/>
      <c r="N2" s="452"/>
      <c r="O2" s="452"/>
      <c r="P2" s="452"/>
      <c r="Q2" s="452"/>
      <c r="R2" s="452"/>
      <c r="S2" s="452"/>
      <c r="T2" s="452"/>
      <c r="U2" s="452"/>
      <c r="V2" s="452"/>
      <c r="W2" s="452"/>
      <c r="X2" s="452"/>
      <c r="Y2" s="452"/>
      <c r="Z2" s="452"/>
      <c r="AA2" s="19"/>
      <c r="AB2" s="19"/>
      <c r="AC2" s="19"/>
      <c r="AD2" s="19"/>
      <c r="AE2" s="19"/>
      <c r="AF2" s="19"/>
      <c r="AG2" s="19"/>
      <c r="AH2" s="19"/>
      <c r="AI2" s="19"/>
      <c r="AJ2" s="19"/>
      <c r="AK2" s="19"/>
      <c r="AL2" s="19"/>
      <c r="AM2" s="19"/>
      <c r="AN2" s="19"/>
      <c r="AO2" s="19"/>
      <c r="AP2" s="19"/>
      <c r="AQ2" s="19"/>
      <c r="AR2" s="19"/>
      <c r="AS2" s="19"/>
      <c r="AT2" s="19"/>
      <c r="AU2" s="37"/>
      <c r="AV2" s="1"/>
      <c r="AW2" s="1"/>
    </row>
    <row r="3" spans="1:49"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V3" s="1"/>
      <c r="AW3" s="1"/>
    </row>
    <row r="4" spans="1:49" ht="17.25" customHeight="1" x14ac:dyDescent="0.4">
      <c r="C4" s="282" t="s">
        <v>224</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U4" s="1"/>
      <c r="AV4" s="1"/>
      <c r="AW4" s="1"/>
    </row>
    <row r="5" spans="1:49" ht="18.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c r="AM5" s="16"/>
    </row>
    <row r="6" spans="1:49" ht="30" customHeight="1" x14ac:dyDescent="0.3">
      <c r="A6" s="49"/>
      <c r="B6" s="49"/>
      <c r="C6" s="330" t="s">
        <v>211</v>
      </c>
      <c r="D6" s="330"/>
      <c r="E6" s="330"/>
      <c r="F6" s="330"/>
      <c r="G6" s="330"/>
      <c r="H6" s="330"/>
      <c r="I6" s="330" t="s">
        <v>212</v>
      </c>
      <c r="J6" s="330"/>
      <c r="K6" s="330"/>
      <c r="L6" s="330"/>
      <c r="M6" s="330"/>
      <c r="N6" s="330"/>
      <c r="O6" s="330"/>
      <c r="P6" s="330"/>
      <c r="Q6" s="330"/>
      <c r="R6" s="330"/>
      <c r="S6" s="330"/>
      <c r="T6" s="454" t="s">
        <v>213</v>
      </c>
      <c r="U6" s="454"/>
      <c r="V6" s="454"/>
      <c r="W6" s="454"/>
      <c r="X6" s="454"/>
      <c r="Y6" s="454" t="s">
        <v>214</v>
      </c>
      <c r="Z6" s="454"/>
      <c r="AA6" s="454"/>
      <c r="AB6" s="454"/>
      <c r="AC6" s="454"/>
      <c r="AD6" s="454" t="s">
        <v>215</v>
      </c>
      <c r="AE6" s="454"/>
      <c r="AF6" s="454"/>
      <c r="AG6" s="454"/>
      <c r="AH6" s="454"/>
      <c r="AI6" s="454"/>
      <c r="AJ6" s="454"/>
      <c r="AK6" s="454"/>
      <c r="AL6" s="206" t="s">
        <v>216</v>
      </c>
      <c r="AM6" s="206" t="s">
        <v>217</v>
      </c>
      <c r="AN6" s="206" t="s">
        <v>220</v>
      </c>
      <c r="AO6" s="206" t="s">
        <v>218</v>
      </c>
      <c r="AP6" s="206" t="s">
        <v>221</v>
      </c>
    </row>
    <row r="7" spans="1:49" ht="30" customHeight="1" x14ac:dyDescent="0.3">
      <c r="A7" s="49"/>
      <c r="B7" s="49"/>
      <c r="C7" s="92">
        <v>1</v>
      </c>
      <c r="D7" s="449" t="s">
        <v>1183</v>
      </c>
      <c r="E7" s="450"/>
      <c r="F7" s="450"/>
      <c r="G7" s="450"/>
      <c r="H7" s="450"/>
      <c r="I7" s="450" t="s">
        <v>1184</v>
      </c>
      <c r="J7" s="450"/>
      <c r="K7" s="450"/>
      <c r="L7" s="450"/>
      <c r="M7" s="450"/>
      <c r="N7" s="450"/>
      <c r="O7" s="450"/>
      <c r="P7" s="450"/>
      <c r="Q7" s="450"/>
      <c r="R7" s="450"/>
      <c r="S7" s="450"/>
      <c r="T7" s="453" t="s">
        <v>1185</v>
      </c>
      <c r="U7" s="451"/>
      <c r="V7" s="451"/>
      <c r="W7" s="451"/>
      <c r="X7" s="451"/>
      <c r="Y7" s="453"/>
      <c r="Z7" s="451"/>
      <c r="AA7" s="451"/>
      <c r="AB7" s="451"/>
      <c r="AC7" s="451"/>
      <c r="AD7" s="448" t="s">
        <v>1199</v>
      </c>
      <c r="AE7" s="448"/>
      <c r="AF7" s="448"/>
      <c r="AG7" s="448"/>
      <c r="AH7" s="448"/>
      <c r="AI7" s="448"/>
      <c r="AJ7" s="448"/>
      <c r="AK7" s="448"/>
      <c r="AL7" s="211" t="s">
        <v>1186</v>
      </c>
      <c r="AM7" s="211" t="s">
        <v>1175</v>
      </c>
      <c r="AN7" s="88">
        <v>32650</v>
      </c>
      <c r="AO7" s="88">
        <v>83691.740000000005</v>
      </c>
      <c r="AP7" s="88"/>
    </row>
    <row r="8" spans="1:49" ht="30" customHeight="1" x14ac:dyDescent="0.3">
      <c r="A8" s="49"/>
      <c r="B8" s="49"/>
      <c r="C8" s="91">
        <v>2</v>
      </c>
      <c r="D8" s="449"/>
      <c r="E8" s="450"/>
      <c r="F8" s="450"/>
      <c r="G8" s="450"/>
      <c r="H8" s="450"/>
      <c r="I8" s="450"/>
      <c r="J8" s="450"/>
      <c r="K8" s="450"/>
      <c r="L8" s="450"/>
      <c r="M8" s="450"/>
      <c r="N8" s="450"/>
      <c r="O8" s="450"/>
      <c r="P8" s="450"/>
      <c r="Q8" s="450"/>
      <c r="R8" s="450"/>
      <c r="S8" s="450"/>
      <c r="T8" s="451"/>
      <c r="U8" s="451"/>
      <c r="V8" s="451"/>
      <c r="W8" s="451"/>
      <c r="X8" s="451"/>
      <c r="Y8" s="451"/>
      <c r="Z8" s="451"/>
      <c r="AA8" s="451"/>
      <c r="AB8" s="451"/>
      <c r="AC8" s="451"/>
      <c r="AD8" s="448"/>
      <c r="AE8" s="448"/>
      <c r="AF8" s="448"/>
      <c r="AG8" s="448"/>
      <c r="AH8" s="448"/>
      <c r="AI8" s="448"/>
      <c r="AJ8" s="448"/>
      <c r="AK8" s="448"/>
      <c r="AL8" s="211"/>
      <c r="AM8" s="211"/>
      <c r="AN8" s="88"/>
      <c r="AO8" s="88"/>
      <c r="AP8" s="88"/>
    </row>
    <row r="9" spans="1:49" ht="30" customHeight="1" x14ac:dyDescent="0.3">
      <c r="A9" s="49"/>
      <c r="B9" s="49"/>
      <c r="C9" s="92">
        <v>3</v>
      </c>
      <c r="D9" s="449"/>
      <c r="E9" s="450"/>
      <c r="F9" s="450"/>
      <c r="G9" s="450"/>
      <c r="H9" s="450"/>
      <c r="I9" s="450"/>
      <c r="J9" s="450"/>
      <c r="K9" s="450"/>
      <c r="L9" s="450"/>
      <c r="M9" s="450"/>
      <c r="N9" s="450"/>
      <c r="O9" s="450"/>
      <c r="P9" s="450"/>
      <c r="Q9" s="450"/>
      <c r="R9" s="450"/>
      <c r="S9" s="450"/>
      <c r="T9" s="451"/>
      <c r="U9" s="451"/>
      <c r="V9" s="451"/>
      <c r="W9" s="451"/>
      <c r="X9" s="451"/>
      <c r="Y9" s="451"/>
      <c r="Z9" s="451"/>
      <c r="AA9" s="451"/>
      <c r="AB9" s="451"/>
      <c r="AC9" s="451"/>
      <c r="AD9" s="448"/>
      <c r="AE9" s="448"/>
      <c r="AF9" s="448"/>
      <c r="AG9" s="448"/>
      <c r="AH9" s="448"/>
      <c r="AI9" s="448"/>
      <c r="AJ9" s="448"/>
      <c r="AK9" s="448"/>
      <c r="AL9" s="211"/>
      <c r="AM9" s="211"/>
      <c r="AN9" s="88"/>
      <c r="AO9" s="88"/>
      <c r="AP9" s="88"/>
    </row>
    <row r="10" spans="1:49" ht="30" customHeight="1" x14ac:dyDescent="0.3">
      <c r="A10" s="49"/>
      <c r="B10" s="49"/>
      <c r="C10" s="91">
        <v>4</v>
      </c>
      <c r="D10" s="449"/>
      <c r="E10" s="450"/>
      <c r="F10" s="450"/>
      <c r="G10" s="450"/>
      <c r="H10" s="450"/>
      <c r="I10" s="450"/>
      <c r="J10" s="450"/>
      <c r="K10" s="450"/>
      <c r="L10" s="450"/>
      <c r="M10" s="450"/>
      <c r="N10" s="450"/>
      <c r="O10" s="450"/>
      <c r="P10" s="450"/>
      <c r="Q10" s="450"/>
      <c r="R10" s="450"/>
      <c r="S10" s="450"/>
      <c r="T10" s="451"/>
      <c r="U10" s="451"/>
      <c r="V10" s="451"/>
      <c r="W10" s="451"/>
      <c r="X10" s="451"/>
      <c r="Y10" s="451"/>
      <c r="Z10" s="451"/>
      <c r="AA10" s="451"/>
      <c r="AB10" s="451"/>
      <c r="AC10" s="451"/>
      <c r="AD10" s="448"/>
      <c r="AE10" s="448"/>
      <c r="AF10" s="448"/>
      <c r="AG10" s="448"/>
      <c r="AH10" s="448"/>
      <c r="AI10" s="448"/>
      <c r="AJ10" s="448"/>
      <c r="AK10" s="448"/>
      <c r="AL10" s="211"/>
      <c r="AM10" s="211"/>
      <c r="AN10" s="88"/>
      <c r="AO10" s="88"/>
      <c r="AP10" s="88"/>
    </row>
    <row r="11" spans="1:49" ht="30" customHeight="1" x14ac:dyDescent="0.3">
      <c r="A11" s="49"/>
      <c r="B11" s="49"/>
      <c r="C11" s="92">
        <v>5</v>
      </c>
      <c r="D11" s="449"/>
      <c r="E11" s="450"/>
      <c r="F11" s="450"/>
      <c r="G11" s="450"/>
      <c r="H11" s="450"/>
      <c r="I11" s="450"/>
      <c r="J11" s="450"/>
      <c r="K11" s="450"/>
      <c r="L11" s="450"/>
      <c r="M11" s="450"/>
      <c r="N11" s="450"/>
      <c r="O11" s="450"/>
      <c r="P11" s="450"/>
      <c r="Q11" s="450"/>
      <c r="R11" s="450"/>
      <c r="S11" s="450"/>
      <c r="T11" s="451"/>
      <c r="U11" s="451"/>
      <c r="V11" s="451"/>
      <c r="W11" s="451"/>
      <c r="X11" s="451"/>
      <c r="Y11" s="451"/>
      <c r="Z11" s="451"/>
      <c r="AA11" s="451"/>
      <c r="AB11" s="451"/>
      <c r="AC11" s="451"/>
      <c r="AD11" s="448"/>
      <c r="AE11" s="448"/>
      <c r="AF11" s="448"/>
      <c r="AG11" s="448"/>
      <c r="AH11" s="448"/>
      <c r="AI11" s="448"/>
      <c r="AJ11" s="448"/>
      <c r="AK11" s="448"/>
      <c r="AL11" s="211"/>
      <c r="AM11" s="211"/>
      <c r="AN11" s="88"/>
      <c r="AO11" s="88"/>
      <c r="AP11" s="88"/>
    </row>
    <row r="12" spans="1:49" ht="30" customHeight="1" x14ac:dyDescent="0.3">
      <c r="A12" s="49"/>
      <c r="B12" s="49"/>
      <c r="C12" s="91">
        <v>6</v>
      </c>
      <c r="D12" s="449"/>
      <c r="E12" s="450"/>
      <c r="F12" s="450"/>
      <c r="G12" s="450"/>
      <c r="H12" s="450"/>
      <c r="I12" s="450"/>
      <c r="J12" s="450"/>
      <c r="K12" s="450"/>
      <c r="L12" s="450"/>
      <c r="M12" s="450"/>
      <c r="N12" s="450"/>
      <c r="O12" s="450"/>
      <c r="P12" s="450"/>
      <c r="Q12" s="450"/>
      <c r="R12" s="450"/>
      <c r="S12" s="450"/>
      <c r="T12" s="451"/>
      <c r="U12" s="451"/>
      <c r="V12" s="451"/>
      <c r="W12" s="451"/>
      <c r="X12" s="451"/>
      <c r="Y12" s="451"/>
      <c r="Z12" s="451"/>
      <c r="AA12" s="451"/>
      <c r="AB12" s="451"/>
      <c r="AC12" s="451"/>
      <c r="AD12" s="448"/>
      <c r="AE12" s="448"/>
      <c r="AF12" s="448"/>
      <c r="AG12" s="448"/>
      <c r="AH12" s="448"/>
      <c r="AI12" s="448"/>
      <c r="AJ12" s="448"/>
      <c r="AK12" s="448"/>
      <c r="AL12" s="211"/>
      <c r="AM12" s="211"/>
      <c r="AN12" s="88"/>
      <c r="AO12" s="88"/>
      <c r="AP12" s="88"/>
    </row>
    <row r="13" spans="1:49" ht="30" customHeight="1" x14ac:dyDescent="0.3">
      <c r="A13" s="49"/>
      <c r="B13" s="49"/>
      <c r="C13" s="92">
        <v>7</v>
      </c>
      <c r="D13" s="449"/>
      <c r="E13" s="450"/>
      <c r="F13" s="450"/>
      <c r="G13" s="450"/>
      <c r="H13" s="450"/>
      <c r="I13" s="450"/>
      <c r="J13" s="450"/>
      <c r="K13" s="450"/>
      <c r="L13" s="450"/>
      <c r="M13" s="450"/>
      <c r="N13" s="450"/>
      <c r="O13" s="450"/>
      <c r="P13" s="450"/>
      <c r="Q13" s="450"/>
      <c r="R13" s="450"/>
      <c r="S13" s="450"/>
      <c r="T13" s="451"/>
      <c r="U13" s="451"/>
      <c r="V13" s="451"/>
      <c r="W13" s="451"/>
      <c r="X13" s="451"/>
      <c r="Y13" s="451"/>
      <c r="Z13" s="451"/>
      <c r="AA13" s="451"/>
      <c r="AB13" s="451"/>
      <c r="AC13" s="451"/>
      <c r="AD13" s="448"/>
      <c r="AE13" s="448"/>
      <c r="AF13" s="448"/>
      <c r="AG13" s="448"/>
      <c r="AH13" s="448"/>
      <c r="AI13" s="448"/>
      <c r="AJ13" s="448"/>
      <c r="AK13" s="448"/>
      <c r="AL13" s="211"/>
      <c r="AM13" s="211"/>
      <c r="AN13" s="88"/>
      <c r="AO13" s="88"/>
      <c r="AP13" s="88"/>
    </row>
    <row r="14" spans="1:49" ht="30" customHeight="1" x14ac:dyDescent="0.3">
      <c r="A14" s="49"/>
      <c r="B14" s="49"/>
      <c r="C14" s="91">
        <v>8</v>
      </c>
      <c r="D14" s="449"/>
      <c r="E14" s="450"/>
      <c r="F14" s="450"/>
      <c r="G14" s="450"/>
      <c r="H14" s="450"/>
      <c r="I14" s="450"/>
      <c r="J14" s="450"/>
      <c r="K14" s="450"/>
      <c r="L14" s="450"/>
      <c r="M14" s="450"/>
      <c r="N14" s="450"/>
      <c r="O14" s="450"/>
      <c r="P14" s="450"/>
      <c r="Q14" s="450"/>
      <c r="R14" s="450"/>
      <c r="S14" s="450"/>
      <c r="T14" s="451"/>
      <c r="U14" s="451"/>
      <c r="V14" s="451"/>
      <c r="W14" s="451"/>
      <c r="X14" s="451"/>
      <c r="Y14" s="451"/>
      <c r="Z14" s="451"/>
      <c r="AA14" s="451"/>
      <c r="AB14" s="451"/>
      <c r="AC14" s="451"/>
      <c r="AD14" s="448"/>
      <c r="AE14" s="448"/>
      <c r="AF14" s="448"/>
      <c r="AG14" s="448"/>
      <c r="AH14" s="448"/>
      <c r="AI14" s="448"/>
      <c r="AJ14" s="448"/>
      <c r="AK14" s="448"/>
      <c r="AL14" s="211"/>
      <c r="AM14" s="211"/>
      <c r="AN14" s="88"/>
      <c r="AO14" s="88"/>
      <c r="AP14" s="88"/>
    </row>
    <row r="15" spans="1:49" ht="30" customHeight="1" x14ac:dyDescent="0.3">
      <c r="A15" s="49"/>
      <c r="B15" s="49"/>
      <c r="C15" s="92">
        <v>9</v>
      </c>
      <c r="D15" s="449"/>
      <c r="E15" s="450"/>
      <c r="F15" s="450"/>
      <c r="G15" s="450"/>
      <c r="H15" s="450"/>
      <c r="I15" s="450"/>
      <c r="J15" s="450"/>
      <c r="K15" s="450"/>
      <c r="L15" s="450"/>
      <c r="M15" s="450"/>
      <c r="N15" s="450"/>
      <c r="O15" s="450"/>
      <c r="P15" s="450"/>
      <c r="Q15" s="450"/>
      <c r="R15" s="450"/>
      <c r="S15" s="450"/>
      <c r="T15" s="451"/>
      <c r="U15" s="451"/>
      <c r="V15" s="451"/>
      <c r="W15" s="451"/>
      <c r="X15" s="451"/>
      <c r="Y15" s="451"/>
      <c r="Z15" s="451"/>
      <c r="AA15" s="451"/>
      <c r="AB15" s="451"/>
      <c r="AC15" s="451"/>
      <c r="AD15" s="448"/>
      <c r="AE15" s="448"/>
      <c r="AF15" s="448"/>
      <c r="AG15" s="448"/>
      <c r="AH15" s="448"/>
      <c r="AI15" s="448"/>
      <c r="AJ15" s="448"/>
      <c r="AK15" s="448"/>
      <c r="AL15" s="211"/>
      <c r="AM15" s="211"/>
      <c r="AN15" s="88"/>
      <c r="AO15" s="88"/>
      <c r="AP15" s="88"/>
    </row>
    <row r="16" spans="1:49" ht="30" customHeight="1" x14ac:dyDescent="0.3">
      <c r="A16" s="49"/>
      <c r="B16" s="49"/>
      <c r="C16" s="91">
        <v>10</v>
      </c>
      <c r="D16" s="449"/>
      <c r="E16" s="450"/>
      <c r="F16" s="450"/>
      <c r="G16" s="450"/>
      <c r="H16" s="450"/>
      <c r="I16" s="450"/>
      <c r="J16" s="450"/>
      <c r="K16" s="450"/>
      <c r="L16" s="450"/>
      <c r="M16" s="450"/>
      <c r="N16" s="450"/>
      <c r="O16" s="450"/>
      <c r="P16" s="450"/>
      <c r="Q16" s="450"/>
      <c r="R16" s="450"/>
      <c r="S16" s="450"/>
      <c r="T16" s="451"/>
      <c r="U16" s="451"/>
      <c r="V16" s="451"/>
      <c r="W16" s="451"/>
      <c r="X16" s="451"/>
      <c r="Y16" s="451"/>
      <c r="Z16" s="451"/>
      <c r="AA16" s="451"/>
      <c r="AB16" s="451"/>
      <c r="AC16" s="451"/>
      <c r="AD16" s="448"/>
      <c r="AE16" s="448"/>
      <c r="AF16" s="448"/>
      <c r="AG16" s="448"/>
      <c r="AH16" s="448"/>
      <c r="AI16" s="448"/>
      <c r="AJ16" s="448"/>
      <c r="AK16" s="448"/>
      <c r="AL16" s="211"/>
      <c r="AM16" s="211"/>
      <c r="AN16" s="88"/>
      <c r="AO16" s="88"/>
      <c r="AP16" s="88"/>
    </row>
    <row r="17" spans="1:46" ht="30" customHeight="1" x14ac:dyDescent="0.3">
      <c r="A17" s="49"/>
      <c r="B17" s="49"/>
      <c r="C17" s="92">
        <v>11</v>
      </c>
      <c r="D17" s="449"/>
      <c r="E17" s="450"/>
      <c r="F17" s="450"/>
      <c r="G17" s="450"/>
      <c r="H17" s="450"/>
      <c r="I17" s="450"/>
      <c r="J17" s="450"/>
      <c r="K17" s="450"/>
      <c r="L17" s="450"/>
      <c r="M17" s="450"/>
      <c r="N17" s="450"/>
      <c r="O17" s="450"/>
      <c r="P17" s="450"/>
      <c r="Q17" s="450"/>
      <c r="R17" s="450"/>
      <c r="S17" s="450"/>
      <c r="T17" s="451"/>
      <c r="U17" s="451"/>
      <c r="V17" s="451"/>
      <c r="W17" s="451"/>
      <c r="X17" s="451"/>
      <c r="Y17" s="451"/>
      <c r="Z17" s="451"/>
      <c r="AA17" s="451"/>
      <c r="AB17" s="451"/>
      <c r="AC17" s="451"/>
      <c r="AD17" s="448"/>
      <c r="AE17" s="448"/>
      <c r="AF17" s="448"/>
      <c r="AG17" s="448"/>
      <c r="AH17" s="448"/>
      <c r="AI17" s="448"/>
      <c r="AJ17" s="448"/>
      <c r="AK17" s="448"/>
      <c r="AL17" s="211"/>
      <c r="AM17" s="211"/>
      <c r="AN17" s="88"/>
      <c r="AO17" s="88"/>
      <c r="AP17" s="88"/>
    </row>
    <row r="18" spans="1:46" ht="30" customHeight="1" x14ac:dyDescent="0.3">
      <c r="A18" s="49"/>
      <c r="B18" s="49"/>
      <c r="C18" s="91">
        <v>12</v>
      </c>
      <c r="D18" s="449"/>
      <c r="E18" s="450"/>
      <c r="F18" s="450"/>
      <c r="G18" s="450"/>
      <c r="H18" s="450"/>
      <c r="I18" s="450"/>
      <c r="J18" s="450"/>
      <c r="K18" s="450"/>
      <c r="L18" s="450"/>
      <c r="M18" s="450"/>
      <c r="N18" s="450"/>
      <c r="O18" s="450"/>
      <c r="P18" s="450"/>
      <c r="Q18" s="450"/>
      <c r="R18" s="450"/>
      <c r="S18" s="450"/>
      <c r="T18" s="451"/>
      <c r="U18" s="451"/>
      <c r="V18" s="451"/>
      <c r="W18" s="451"/>
      <c r="X18" s="451"/>
      <c r="Y18" s="451"/>
      <c r="Z18" s="451"/>
      <c r="AA18" s="451"/>
      <c r="AB18" s="451"/>
      <c r="AC18" s="451"/>
      <c r="AD18" s="448"/>
      <c r="AE18" s="448"/>
      <c r="AF18" s="448"/>
      <c r="AG18" s="448"/>
      <c r="AH18" s="448"/>
      <c r="AI18" s="448"/>
      <c r="AJ18" s="448"/>
      <c r="AK18" s="448"/>
      <c r="AL18" s="211"/>
      <c r="AM18" s="211"/>
      <c r="AN18" s="88"/>
      <c r="AO18" s="88"/>
      <c r="AP18" s="88"/>
    </row>
    <row r="19" spans="1:46" ht="30" customHeight="1" x14ac:dyDescent="0.3">
      <c r="A19" s="49"/>
      <c r="B19" s="49"/>
      <c r="C19" s="92">
        <v>13</v>
      </c>
      <c r="D19" s="449"/>
      <c r="E19" s="450"/>
      <c r="F19" s="450"/>
      <c r="G19" s="450"/>
      <c r="H19" s="450"/>
      <c r="I19" s="450"/>
      <c r="J19" s="450"/>
      <c r="K19" s="450"/>
      <c r="L19" s="450"/>
      <c r="M19" s="450"/>
      <c r="N19" s="450"/>
      <c r="O19" s="450"/>
      <c r="P19" s="450"/>
      <c r="Q19" s="450"/>
      <c r="R19" s="450"/>
      <c r="S19" s="450"/>
      <c r="T19" s="451"/>
      <c r="U19" s="451"/>
      <c r="V19" s="451"/>
      <c r="W19" s="451"/>
      <c r="X19" s="451"/>
      <c r="Y19" s="451"/>
      <c r="Z19" s="451"/>
      <c r="AA19" s="451"/>
      <c r="AB19" s="451"/>
      <c r="AC19" s="451"/>
      <c r="AD19" s="448"/>
      <c r="AE19" s="448"/>
      <c r="AF19" s="448"/>
      <c r="AG19" s="448"/>
      <c r="AH19" s="448"/>
      <c r="AI19" s="448"/>
      <c r="AJ19" s="448"/>
      <c r="AK19" s="448"/>
      <c r="AL19" s="211"/>
      <c r="AM19" s="211"/>
      <c r="AN19" s="88"/>
      <c r="AO19" s="88"/>
      <c r="AP19" s="88"/>
    </row>
    <row r="20" spans="1:46" ht="30" customHeight="1" x14ac:dyDescent="0.3">
      <c r="A20" s="49"/>
      <c r="B20" s="49"/>
      <c r="C20" s="91">
        <v>14</v>
      </c>
      <c r="D20" s="449"/>
      <c r="E20" s="450"/>
      <c r="F20" s="450"/>
      <c r="G20" s="450"/>
      <c r="H20" s="450"/>
      <c r="I20" s="450"/>
      <c r="J20" s="450"/>
      <c r="K20" s="450"/>
      <c r="L20" s="450"/>
      <c r="M20" s="450"/>
      <c r="N20" s="450"/>
      <c r="O20" s="450"/>
      <c r="P20" s="450"/>
      <c r="Q20" s="450"/>
      <c r="R20" s="450"/>
      <c r="S20" s="450"/>
      <c r="T20" s="451"/>
      <c r="U20" s="451"/>
      <c r="V20" s="451"/>
      <c r="W20" s="451"/>
      <c r="X20" s="451"/>
      <c r="Y20" s="451"/>
      <c r="Z20" s="451"/>
      <c r="AA20" s="451"/>
      <c r="AB20" s="451"/>
      <c r="AC20" s="451"/>
      <c r="AD20" s="448"/>
      <c r="AE20" s="448"/>
      <c r="AF20" s="448"/>
      <c r="AG20" s="448"/>
      <c r="AH20" s="448"/>
      <c r="AI20" s="448"/>
      <c r="AJ20" s="448"/>
      <c r="AK20" s="448"/>
      <c r="AL20" s="211"/>
      <c r="AM20" s="211"/>
      <c r="AN20" s="88"/>
      <c r="AO20" s="88"/>
      <c r="AP20" s="88"/>
    </row>
    <row r="21" spans="1:46" ht="30" customHeight="1" x14ac:dyDescent="0.3">
      <c r="A21" s="49"/>
      <c r="B21" s="49"/>
      <c r="C21" s="92">
        <v>15</v>
      </c>
      <c r="D21" s="449"/>
      <c r="E21" s="450"/>
      <c r="F21" s="450"/>
      <c r="G21" s="450"/>
      <c r="H21" s="450"/>
      <c r="I21" s="450"/>
      <c r="J21" s="450"/>
      <c r="K21" s="450"/>
      <c r="L21" s="450"/>
      <c r="M21" s="450"/>
      <c r="N21" s="450"/>
      <c r="O21" s="450"/>
      <c r="P21" s="450"/>
      <c r="Q21" s="450"/>
      <c r="R21" s="450"/>
      <c r="S21" s="450"/>
      <c r="T21" s="451"/>
      <c r="U21" s="451"/>
      <c r="V21" s="451"/>
      <c r="W21" s="451"/>
      <c r="X21" s="451"/>
      <c r="Y21" s="451"/>
      <c r="Z21" s="451"/>
      <c r="AA21" s="451"/>
      <c r="AB21" s="451"/>
      <c r="AC21" s="451"/>
      <c r="AD21" s="448"/>
      <c r="AE21" s="448"/>
      <c r="AF21" s="448"/>
      <c r="AG21" s="448"/>
      <c r="AH21" s="448"/>
      <c r="AI21" s="448"/>
      <c r="AJ21" s="448"/>
      <c r="AK21" s="448"/>
      <c r="AL21" s="211"/>
      <c r="AM21" s="211"/>
      <c r="AN21" s="88"/>
      <c r="AO21" s="88"/>
      <c r="AP21" s="88"/>
    </row>
    <row r="22" spans="1:46" x14ac:dyDescent="0.4">
      <c r="D22" s="89"/>
      <c r="E22" s="447" t="s">
        <v>219</v>
      </c>
      <c r="F22" s="447"/>
      <c r="G22" s="447"/>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1:46" ht="26.25" customHeight="1" x14ac:dyDescent="0.4">
      <c r="A23" s="25"/>
      <c r="B23" s="24"/>
      <c r="C23" s="23"/>
      <c r="D23" s="23"/>
      <c r="E23" s="279" t="s">
        <v>1203</v>
      </c>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90" t="s">
        <v>222</v>
      </c>
    </row>
    <row r="26" spans="1:46" ht="151.5" customHeight="1" x14ac:dyDescent="0.4">
      <c r="A26" s="237" t="s">
        <v>428</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9"/>
    </row>
    <row r="27" spans="1:46" ht="133.5" customHeight="1" x14ac:dyDescent="0.4">
      <c r="A27" s="237" t="s">
        <v>225</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topLeftCell="A4" zoomScaleNormal="100" zoomScaleSheetLayoutView="100" workbookViewId="0">
      <selection activeCell="G7" sqref="G7:H7"/>
    </sheetView>
  </sheetViews>
  <sheetFormatPr defaultRowHeight="17.399999999999999" x14ac:dyDescent="0.4"/>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x14ac:dyDescent="0.4">
      <c r="Z1" s="19"/>
      <c r="AA1" s="37"/>
      <c r="AB1" s="1"/>
      <c r="AC1" s="1"/>
    </row>
    <row r="2" spans="1:38" ht="17.25" customHeight="1" x14ac:dyDescent="0.4">
      <c r="C2" s="282" t="s">
        <v>236</v>
      </c>
      <c r="D2" s="282"/>
      <c r="E2" s="282"/>
      <c r="F2" s="282"/>
      <c r="G2" s="282"/>
      <c r="H2" s="282"/>
      <c r="I2" s="282"/>
      <c r="J2" s="282"/>
      <c r="K2" s="282"/>
      <c r="L2" s="282"/>
      <c r="M2" s="282"/>
      <c r="N2" s="282"/>
      <c r="O2" s="282"/>
      <c r="P2" s="282"/>
      <c r="Q2" s="282"/>
      <c r="R2" s="282"/>
      <c r="S2" s="282"/>
      <c r="T2" s="282"/>
      <c r="U2" s="282"/>
      <c r="V2" s="282"/>
      <c r="AB2" s="1"/>
      <c r="AC2" s="1"/>
      <c r="AD2" s="1"/>
      <c r="AE2" s="1"/>
      <c r="AF2" s="1"/>
      <c r="AG2" s="1"/>
      <c r="AH2" s="1"/>
      <c r="AI2" s="1"/>
      <c r="AJ2" s="1"/>
      <c r="AK2" s="1"/>
      <c r="AL2" s="1"/>
    </row>
    <row r="3" spans="1:38" ht="17.2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AB3" s="1"/>
      <c r="AC3" s="1"/>
    </row>
    <row r="4" spans="1:38" ht="18.75" customHeight="1" x14ac:dyDescent="0.4">
      <c r="A4" s="19"/>
      <c r="B4" s="18"/>
      <c r="C4" s="18"/>
      <c r="D4" s="18"/>
      <c r="E4" s="18"/>
      <c r="F4" s="18"/>
      <c r="G4" s="18"/>
      <c r="H4" s="18"/>
      <c r="I4" s="18"/>
      <c r="J4" s="18"/>
      <c r="K4" s="18"/>
      <c r="L4" s="18"/>
      <c r="M4" s="18"/>
      <c r="N4" s="18"/>
      <c r="O4" s="18"/>
      <c r="P4" s="18"/>
      <c r="Q4" s="18"/>
      <c r="R4" s="18"/>
      <c r="S4" s="329" t="s">
        <v>226</v>
      </c>
      <c r="T4" s="329"/>
      <c r="U4" s="329"/>
      <c r="V4" s="329"/>
      <c r="W4" s="329"/>
      <c r="X4" s="329"/>
      <c r="Y4" s="329"/>
    </row>
    <row r="5" spans="1:38" ht="30" customHeight="1" x14ac:dyDescent="0.25">
      <c r="A5" s="94"/>
      <c r="B5" s="94"/>
      <c r="C5" s="330" t="s">
        <v>227</v>
      </c>
      <c r="D5" s="330"/>
      <c r="E5" s="330"/>
      <c r="F5" s="330"/>
      <c r="G5" s="330" t="s">
        <v>72</v>
      </c>
      <c r="H5" s="330"/>
      <c r="I5" s="330"/>
      <c r="J5" s="330"/>
      <c r="K5" s="330" t="s">
        <v>228</v>
      </c>
      <c r="L5" s="330"/>
      <c r="M5" s="330"/>
      <c r="N5" s="330"/>
      <c r="O5" s="330" t="s">
        <v>229</v>
      </c>
      <c r="P5" s="330"/>
      <c r="Q5" s="330"/>
      <c r="R5" s="330"/>
      <c r="S5" s="331" t="s">
        <v>230</v>
      </c>
      <c r="T5" s="331"/>
      <c r="U5" s="454" t="s">
        <v>231</v>
      </c>
      <c r="V5" s="454"/>
      <c r="W5" s="454" t="s">
        <v>232</v>
      </c>
      <c r="X5" s="454"/>
      <c r="Y5" s="454"/>
    </row>
    <row r="6" spans="1:38" ht="30" customHeight="1" x14ac:dyDescent="0.25">
      <c r="A6" s="94"/>
      <c r="B6" s="94"/>
      <c r="C6" s="330"/>
      <c r="D6" s="330"/>
      <c r="E6" s="330"/>
      <c r="F6" s="330"/>
      <c r="G6" s="459" t="s">
        <v>233</v>
      </c>
      <c r="H6" s="459"/>
      <c r="I6" s="459" t="s">
        <v>234</v>
      </c>
      <c r="J6" s="459"/>
      <c r="K6" s="459" t="s">
        <v>233</v>
      </c>
      <c r="L6" s="459"/>
      <c r="M6" s="459" t="s">
        <v>234</v>
      </c>
      <c r="N6" s="459"/>
      <c r="O6" s="459" t="s">
        <v>233</v>
      </c>
      <c r="P6" s="459"/>
      <c r="Q6" s="459" t="s">
        <v>235</v>
      </c>
      <c r="R6" s="459"/>
      <c r="S6" s="331"/>
      <c r="T6" s="331"/>
      <c r="U6" s="454"/>
      <c r="V6" s="454"/>
      <c r="W6" s="454"/>
      <c r="X6" s="454"/>
      <c r="Y6" s="454"/>
    </row>
    <row r="7" spans="1:38" ht="48" customHeight="1" x14ac:dyDescent="0.25">
      <c r="A7" s="94"/>
      <c r="B7" s="94"/>
      <c r="C7" s="96">
        <v>1</v>
      </c>
      <c r="D7" s="455" t="str">
        <f>'2부.Ⅰ.1.1)'!D7</f>
        <v>고양 지축지구 B-7BL 기업형임대주택 개발사업</v>
      </c>
      <c r="E7" s="456"/>
      <c r="F7" s="456"/>
      <c r="G7" s="323"/>
      <c r="H7" s="323"/>
      <c r="I7" s="323"/>
      <c r="J7" s="323"/>
      <c r="K7" s="323"/>
      <c r="L7" s="323"/>
      <c r="M7" s="323"/>
      <c r="N7" s="323"/>
      <c r="O7" s="323"/>
      <c r="P7" s="323"/>
      <c r="Q7" s="323"/>
      <c r="R7" s="323"/>
      <c r="S7" s="323"/>
      <c r="T7" s="323"/>
      <c r="U7" s="457"/>
      <c r="V7" s="457"/>
      <c r="W7" s="458">
        <f t="shared" ref="W7" si="0">G7+I7+K7+M7+O7+Q7-S7-U7</f>
        <v>0</v>
      </c>
      <c r="X7" s="458"/>
      <c r="Y7" s="458"/>
    </row>
    <row r="8" spans="1:38" ht="48" customHeight="1" x14ac:dyDescent="0.25">
      <c r="A8" s="94"/>
      <c r="B8" s="94"/>
      <c r="C8" s="96">
        <v>2</v>
      </c>
      <c r="D8" s="455">
        <f>'2부.Ⅰ.1.1)'!D8</f>
        <v>0</v>
      </c>
      <c r="E8" s="456"/>
      <c r="F8" s="456"/>
      <c r="G8" s="323"/>
      <c r="H8" s="323"/>
      <c r="I8" s="323"/>
      <c r="J8" s="323"/>
      <c r="K8" s="323"/>
      <c r="L8" s="323"/>
      <c r="M8" s="323"/>
      <c r="N8" s="323"/>
      <c r="O8" s="323"/>
      <c r="P8" s="323"/>
      <c r="Q8" s="323"/>
      <c r="R8" s="323"/>
      <c r="S8" s="323"/>
      <c r="T8" s="323"/>
      <c r="U8" s="457"/>
      <c r="V8" s="457"/>
      <c r="W8" s="458">
        <f t="shared" ref="W8:W21" si="1">G8+I8+K8+M8+O8+Q8-S8-U8</f>
        <v>0</v>
      </c>
      <c r="X8" s="458"/>
      <c r="Y8" s="458"/>
    </row>
    <row r="9" spans="1:38" ht="48" customHeight="1" x14ac:dyDescent="0.25">
      <c r="A9" s="94"/>
      <c r="B9" s="94"/>
      <c r="C9" s="96">
        <v>3</v>
      </c>
      <c r="D9" s="455">
        <f>'2부.Ⅰ.1.1)'!D9</f>
        <v>0</v>
      </c>
      <c r="E9" s="456"/>
      <c r="F9" s="456"/>
      <c r="G9" s="323"/>
      <c r="H9" s="323"/>
      <c r="I9" s="323"/>
      <c r="J9" s="323"/>
      <c r="K9" s="323"/>
      <c r="L9" s="323"/>
      <c r="M9" s="323"/>
      <c r="N9" s="323"/>
      <c r="O9" s="323"/>
      <c r="P9" s="323"/>
      <c r="Q9" s="323"/>
      <c r="R9" s="323"/>
      <c r="S9" s="323"/>
      <c r="T9" s="323"/>
      <c r="U9" s="457"/>
      <c r="V9" s="457"/>
      <c r="W9" s="458">
        <f t="shared" si="1"/>
        <v>0</v>
      </c>
      <c r="X9" s="458"/>
      <c r="Y9" s="458"/>
    </row>
    <row r="10" spans="1:38" ht="48" customHeight="1" x14ac:dyDescent="0.25">
      <c r="A10" s="94"/>
      <c r="B10" s="94"/>
      <c r="C10" s="96">
        <v>4</v>
      </c>
      <c r="D10" s="455">
        <f>'2부.Ⅰ.1.1)'!D10</f>
        <v>0</v>
      </c>
      <c r="E10" s="456"/>
      <c r="F10" s="456"/>
      <c r="G10" s="323"/>
      <c r="H10" s="323"/>
      <c r="I10" s="323"/>
      <c r="J10" s="323"/>
      <c r="K10" s="323"/>
      <c r="L10" s="323"/>
      <c r="M10" s="323"/>
      <c r="N10" s="323"/>
      <c r="O10" s="323"/>
      <c r="P10" s="323"/>
      <c r="Q10" s="323"/>
      <c r="R10" s="323"/>
      <c r="S10" s="323"/>
      <c r="T10" s="323"/>
      <c r="U10" s="457"/>
      <c r="V10" s="457"/>
      <c r="W10" s="458">
        <f t="shared" si="1"/>
        <v>0</v>
      </c>
      <c r="X10" s="458"/>
      <c r="Y10" s="458"/>
    </row>
    <row r="11" spans="1:38" ht="48" customHeight="1" x14ac:dyDescent="0.25">
      <c r="A11" s="94"/>
      <c r="B11" s="94"/>
      <c r="C11" s="96">
        <v>5</v>
      </c>
      <c r="D11" s="455">
        <f>'2부.Ⅰ.1.1)'!D11</f>
        <v>0</v>
      </c>
      <c r="E11" s="456"/>
      <c r="F11" s="456"/>
      <c r="G11" s="323"/>
      <c r="H11" s="323"/>
      <c r="I11" s="323"/>
      <c r="J11" s="323"/>
      <c r="K11" s="323"/>
      <c r="L11" s="323"/>
      <c r="M11" s="323"/>
      <c r="N11" s="323"/>
      <c r="O11" s="323"/>
      <c r="P11" s="323"/>
      <c r="Q11" s="323"/>
      <c r="R11" s="323"/>
      <c r="S11" s="323"/>
      <c r="T11" s="323"/>
      <c r="U11" s="457"/>
      <c r="V11" s="457"/>
      <c r="W11" s="458">
        <f t="shared" si="1"/>
        <v>0</v>
      </c>
      <c r="X11" s="458"/>
      <c r="Y11" s="458"/>
    </row>
    <row r="12" spans="1:38" ht="48" customHeight="1" x14ac:dyDescent="0.25">
      <c r="A12" s="94"/>
      <c r="B12" s="94"/>
      <c r="C12" s="96">
        <v>6</v>
      </c>
      <c r="D12" s="455">
        <f>'2부.Ⅰ.1.1)'!D12</f>
        <v>0</v>
      </c>
      <c r="E12" s="456"/>
      <c r="F12" s="456"/>
      <c r="G12" s="323"/>
      <c r="H12" s="323"/>
      <c r="I12" s="323"/>
      <c r="J12" s="323"/>
      <c r="K12" s="323"/>
      <c r="L12" s="323"/>
      <c r="M12" s="323"/>
      <c r="N12" s="323"/>
      <c r="O12" s="323"/>
      <c r="P12" s="323"/>
      <c r="Q12" s="323"/>
      <c r="R12" s="323"/>
      <c r="S12" s="323"/>
      <c r="T12" s="323"/>
      <c r="U12" s="457"/>
      <c r="V12" s="457"/>
      <c r="W12" s="458">
        <f t="shared" si="1"/>
        <v>0</v>
      </c>
      <c r="X12" s="458"/>
      <c r="Y12" s="458"/>
    </row>
    <row r="13" spans="1:38" ht="48" customHeight="1" x14ac:dyDescent="0.25">
      <c r="A13" s="94"/>
      <c r="B13" s="94"/>
      <c r="C13" s="96">
        <v>7</v>
      </c>
      <c r="D13" s="455">
        <f>'2부.Ⅰ.1.1)'!D13</f>
        <v>0</v>
      </c>
      <c r="E13" s="456"/>
      <c r="F13" s="456"/>
      <c r="G13" s="323"/>
      <c r="H13" s="323"/>
      <c r="I13" s="323"/>
      <c r="J13" s="323"/>
      <c r="K13" s="323"/>
      <c r="L13" s="323"/>
      <c r="M13" s="323"/>
      <c r="N13" s="323"/>
      <c r="O13" s="323"/>
      <c r="P13" s="323"/>
      <c r="Q13" s="323"/>
      <c r="R13" s="323"/>
      <c r="S13" s="323"/>
      <c r="T13" s="323"/>
      <c r="U13" s="457"/>
      <c r="V13" s="457"/>
      <c r="W13" s="458">
        <f t="shared" si="1"/>
        <v>0</v>
      </c>
      <c r="X13" s="458"/>
      <c r="Y13" s="458"/>
    </row>
    <row r="14" spans="1:38" ht="48" customHeight="1" x14ac:dyDescent="0.25">
      <c r="A14" s="94"/>
      <c r="B14" s="94"/>
      <c r="C14" s="96">
        <v>8</v>
      </c>
      <c r="D14" s="455">
        <f>'2부.Ⅰ.1.1)'!D14</f>
        <v>0</v>
      </c>
      <c r="E14" s="456"/>
      <c r="F14" s="456"/>
      <c r="G14" s="323"/>
      <c r="H14" s="323"/>
      <c r="I14" s="323"/>
      <c r="J14" s="323"/>
      <c r="K14" s="323"/>
      <c r="L14" s="323"/>
      <c r="M14" s="323"/>
      <c r="N14" s="323"/>
      <c r="O14" s="323"/>
      <c r="P14" s="323"/>
      <c r="Q14" s="323"/>
      <c r="R14" s="323"/>
      <c r="S14" s="323"/>
      <c r="T14" s="323"/>
      <c r="U14" s="457"/>
      <c r="V14" s="457"/>
      <c r="W14" s="458">
        <f t="shared" si="1"/>
        <v>0</v>
      </c>
      <c r="X14" s="458"/>
      <c r="Y14" s="458"/>
    </row>
    <row r="15" spans="1:38" ht="48" customHeight="1" x14ac:dyDescent="0.25">
      <c r="A15" s="94"/>
      <c r="B15" s="94"/>
      <c r="C15" s="96">
        <v>9</v>
      </c>
      <c r="D15" s="455">
        <f>'2부.Ⅰ.1.1)'!D15</f>
        <v>0</v>
      </c>
      <c r="E15" s="456"/>
      <c r="F15" s="456"/>
      <c r="G15" s="323"/>
      <c r="H15" s="323"/>
      <c r="I15" s="323"/>
      <c r="J15" s="323"/>
      <c r="K15" s="323"/>
      <c r="L15" s="323"/>
      <c r="M15" s="323"/>
      <c r="N15" s="323"/>
      <c r="O15" s="323"/>
      <c r="P15" s="323"/>
      <c r="Q15" s="323"/>
      <c r="R15" s="323"/>
      <c r="S15" s="323"/>
      <c r="T15" s="323"/>
      <c r="U15" s="457"/>
      <c r="V15" s="457"/>
      <c r="W15" s="458">
        <f t="shared" si="1"/>
        <v>0</v>
      </c>
      <c r="X15" s="458"/>
      <c r="Y15" s="458"/>
    </row>
    <row r="16" spans="1:38" ht="48" customHeight="1" x14ac:dyDescent="0.25">
      <c r="A16" s="94"/>
      <c r="B16" s="94"/>
      <c r="C16" s="96">
        <v>10</v>
      </c>
      <c r="D16" s="455">
        <f>'2부.Ⅰ.1.1)'!D16</f>
        <v>0</v>
      </c>
      <c r="E16" s="456"/>
      <c r="F16" s="456"/>
      <c r="G16" s="323"/>
      <c r="H16" s="323"/>
      <c r="I16" s="323"/>
      <c r="J16" s="323"/>
      <c r="K16" s="323"/>
      <c r="L16" s="323"/>
      <c r="M16" s="323"/>
      <c r="N16" s="323"/>
      <c r="O16" s="323"/>
      <c r="P16" s="323"/>
      <c r="Q16" s="323"/>
      <c r="R16" s="323"/>
      <c r="S16" s="323"/>
      <c r="T16" s="323"/>
      <c r="U16" s="457"/>
      <c r="V16" s="457"/>
      <c r="W16" s="458">
        <f t="shared" si="1"/>
        <v>0</v>
      </c>
      <c r="X16" s="458"/>
      <c r="Y16" s="458"/>
    </row>
    <row r="17" spans="1:51" ht="48" customHeight="1" x14ac:dyDescent="0.25">
      <c r="A17" s="94"/>
      <c r="B17" s="94"/>
      <c r="C17" s="96">
        <v>11</v>
      </c>
      <c r="D17" s="455">
        <f>'2부.Ⅰ.1.1)'!D17</f>
        <v>0</v>
      </c>
      <c r="E17" s="456"/>
      <c r="F17" s="456"/>
      <c r="G17" s="323"/>
      <c r="H17" s="323"/>
      <c r="I17" s="323"/>
      <c r="J17" s="323"/>
      <c r="K17" s="323"/>
      <c r="L17" s="323"/>
      <c r="M17" s="323"/>
      <c r="N17" s="323"/>
      <c r="O17" s="323"/>
      <c r="P17" s="323"/>
      <c r="Q17" s="323"/>
      <c r="R17" s="323"/>
      <c r="S17" s="323"/>
      <c r="T17" s="323"/>
      <c r="U17" s="457"/>
      <c r="V17" s="457"/>
      <c r="W17" s="458">
        <f t="shared" si="1"/>
        <v>0</v>
      </c>
      <c r="X17" s="458"/>
      <c r="Y17" s="458"/>
    </row>
    <row r="18" spans="1:51" ht="48" customHeight="1" x14ac:dyDescent="0.25">
      <c r="A18" s="94"/>
      <c r="B18" s="94"/>
      <c r="C18" s="96">
        <v>12</v>
      </c>
      <c r="D18" s="455">
        <f>'2부.Ⅰ.1.1)'!D18</f>
        <v>0</v>
      </c>
      <c r="E18" s="456"/>
      <c r="F18" s="456"/>
      <c r="G18" s="323"/>
      <c r="H18" s="323"/>
      <c r="I18" s="323"/>
      <c r="J18" s="323"/>
      <c r="K18" s="323"/>
      <c r="L18" s="323"/>
      <c r="M18" s="323"/>
      <c r="N18" s="323"/>
      <c r="O18" s="323"/>
      <c r="P18" s="323"/>
      <c r="Q18" s="323"/>
      <c r="R18" s="323"/>
      <c r="S18" s="323"/>
      <c r="T18" s="323"/>
      <c r="U18" s="457"/>
      <c r="V18" s="457"/>
      <c r="W18" s="458">
        <f t="shared" si="1"/>
        <v>0</v>
      </c>
      <c r="X18" s="458"/>
      <c r="Y18" s="458"/>
    </row>
    <row r="19" spans="1:51" ht="48" customHeight="1" x14ac:dyDescent="0.25">
      <c r="A19" s="94"/>
      <c r="B19" s="94"/>
      <c r="C19" s="96">
        <v>13</v>
      </c>
      <c r="D19" s="455">
        <f>'2부.Ⅰ.1.1)'!D19</f>
        <v>0</v>
      </c>
      <c r="E19" s="456"/>
      <c r="F19" s="456"/>
      <c r="G19" s="323"/>
      <c r="H19" s="323"/>
      <c r="I19" s="323"/>
      <c r="J19" s="323"/>
      <c r="K19" s="323"/>
      <c r="L19" s="323"/>
      <c r="M19" s="323"/>
      <c r="N19" s="323"/>
      <c r="O19" s="323"/>
      <c r="P19" s="323"/>
      <c r="Q19" s="323"/>
      <c r="R19" s="323"/>
      <c r="S19" s="323"/>
      <c r="T19" s="323"/>
      <c r="U19" s="457"/>
      <c r="V19" s="457"/>
      <c r="W19" s="458">
        <f t="shared" si="1"/>
        <v>0</v>
      </c>
      <c r="X19" s="458"/>
      <c r="Y19" s="458"/>
    </row>
    <row r="20" spans="1:51" ht="48" customHeight="1" x14ac:dyDescent="0.25">
      <c r="A20" s="94"/>
      <c r="B20" s="94"/>
      <c r="C20" s="96">
        <v>14</v>
      </c>
      <c r="D20" s="455">
        <f>'2부.Ⅰ.1.1)'!D20</f>
        <v>0</v>
      </c>
      <c r="E20" s="456"/>
      <c r="F20" s="456"/>
      <c r="G20" s="323"/>
      <c r="H20" s="323"/>
      <c r="I20" s="323"/>
      <c r="J20" s="323"/>
      <c r="K20" s="323"/>
      <c r="L20" s="323"/>
      <c r="M20" s="323"/>
      <c r="N20" s="323"/>
      <c r="O20" s="323"/>
      <c r="P20" s="323"/>
      <c r="Q20" s="323"/>
      <c r="R20" s="323"/>
      <c r="S20" s="323"/>
      <c r="T20" s="323"/>
      <c r="U20" s="457"/>
      <c r="V20" s="457"/>
      <c r="W20" s="458">
        <f t="shared" si="1"/>
        <v>0</v>
      </c>
      <c r="X20" s="458"/>
      <c r="Y20" s="458"/>
    </row>
    <row r="21" spans="1:51" ht="48" customHeight="1" x14ac:dyDescent="0.25">
      <c r="A21" s="94"/>
      <c r="B21" s="94"/>
      <c r="C21" s="96">
        <v>15</v>
      </c>
      <c r="D21" s="455">
        <f>'2부.Ⅰ.1.1)'!D21</f>
        <v>0</v>
      </c>
      <c r="E21" s="456"/>
      <c r="F21" s="456"/>
      <c r="G21" s="323"/>
      <c r="H21" s="323"/>
      <c r="I21" s="323"/>
      <c r="J21" s="323"/>
      <c r="K21" s="323"/>
      <c r="L21" s="323"/>
      <c r="M21" s="323"/>
      <c r="N21" s="323"/>
      <c r="O21" s="323"/>
      <c r="P21" s="323"/>
      <c r="Q21" s="323"/>
      <c r="R21" s="323"/>
      <c r="S21" s="323"/>
      <c r="T21" s="323"/>
      <c r="U21" s="457"/>
      <c r="V21" s="457"/>
      <c r="W21" s="458">
        <f t="shared" si="1"/>
        <v>0</v>
      </c>
      <c r="X21" s="458"/>
      <c r="Y21" s="458"/>
    </row>
    <row r="22" spans="1:51" ht="7.5" customHeight="1" x14ac:dyDescent="0.4">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c r="AM22" s="1"/>
    </row>
    <row r="23" spans="1:51" ht="26.25" customHeight="1" x14ac:dyDescent="0.4">
      <c r="A23" s="25"/>
      <c r="B23" s="24"/>
      <c r="C23" s="23"/>
      <c r="D23" s="46"/>
      <c r="E23" s="312"/>
      <c r="F23" s="312"/>
      <c r="G23" s="312"/>
      <c r="H23" s="312"/>
      <c r="I23" s="312"/>
      <c r="J23" s="312"/>
      <c r="K23" s="312"/>
      <c r="L23" s="312"/>
      <c r="M23" s="312"/>
      <c r="N23" s="312"/>
      <c r="O23" s="312"/>
      <c r="P23" s="312"/>
      <c r="Q23" s="312"/>
      <c r="R23" s="312"/>
      <c r="S23" s="312"/>
      <c r="T23" s="312"/>
      <c r="U23" s="312"/>
      <c r="V23" s="312"/>
      <c r="W23" s="312"/>
      <c r="X23" s="312"/>
      <c r="Y23" s="312"/>
      <c r="Z23" s="26" t="s">
        <v>132</v>
      </c>
      <c r="AA23" s="46"/>
      <c r="AB23" s="46"/>
      <c r="AC23" s="46"/>
      <c r="AD23" s="46"/>
      <c r="AE23" s="46"/>
      <c r="AF23" s="46"/>
      <c r="AG23" s="46"/>
      <c r="AH23" s="46"/>
      <c r="AI23" s="46"/>
      <c r="AJ23" s="46"/>
      <c r="AK23" s="46"/>
      <c r="AM23" s="46"/>
      <c r="AN23" s="46"/>
      <c r="AO23" s="46"/>
      <c r="AP23" s="46"/>
      <c r="AQ23" s="46"/>
      <c r="AR23" s="46"/>
      <c r="AS23" s="46"/>
      <c r="AT23" s="46"/>
      <c r="AU23" s="46"/>
      <c r="AV23" s="46"/>
      <c r="AW23" s="46"/>
      <c r="AX23" s="46"/>
      <c r="AY23" s="26"/>
    </row>
    <row r="24" spans="1:51" ht="18" customHeight="1" x14ac:dyDescent="0.4"/>
    <row r="25" spans="1:51" ht="30" customHeight="1" x14ac:dyDescent="0.4">
      <c r="C25" s="95"/>
      <c r="D25" s="29"/>
      <c r="E25" s="29"/>
      <c r="F25" s="29"/>
      <c r="G25" s="29"/>
      <c r="H25" s="29"/>
      <c r="I25" s="29"/>
      <c r="J25" s="29"/>
      <c r="K25" s="29"/>
      <c r="L25" s="29"/>
      <c r="M25" s="29"/>
      <c r="N25" s="29"/>
      <c r="O25" s="29"/>
      <c r="P25" s="29"/>
      <c r="Q25" s="29"/>
      <c r="R25" s="29"/>
      <c r="S25" s="29"/>
      <c r="T25" s="29"/>
      <c r="U25" s="29"/>
      <c r="V25" s="29"/>
      <c r="W25" s="29"/>
      <c r="X25" s="29"/>
      <c r="Y25" s="29"/>
    </row>
    <row r="26" spans="1:51" ht="51" customHeight="1" x14ac:dyDescent="0.4">
      <c r="A26" s="237" t="s">
        <v>242</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9"/>
    </row>
    <row r="27" spans="1:51" ht="30" customHeight="1" x14ac:dyDescent="0.4"/>
    <row r="28" spans="1:51" ht="30" customHeight="1" x14ac:dyDescent="0.4"/>
    <row r="29" spans="1:51" ht="30" customHeight="1" x14ac:dyDescent="0.4"/>
    <row r="30" spans="1:51" ht="30" customHeight="1" x14ac:dyDescent="0.4"/>
    <row r="32" spans="1:51" ht="26.25" customHeight="1" x14ac:dyDescent="0.4"/>
    <row r="35" ht="151.5" customHeight="1" x14ac:dyDescent="0.4"/>
    <row r="36" ht="133.5" customHeight="1" x14ac:dyDescent="0.4"/>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C5" sqref="C5"/>
    </sheetView>
  </sheetViews>
  <sheetFormatPr defaultRowHeight="17.399999999999999" x14ac:dyDescent="0.4"/>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x14ac:dyDescent="0.4">
      <c r="C2" s="282" t="s">
        <v>241</v>
      </c>
      <c r="D2" s="282"/>
      <c r="E2" s="282"/>
      <c r="F2" s="282"/>
      <c r="G2" s="282"/>
      <c r="H2" s="282"/>
      <c r="I2" s="282"/>
      <c r="J2" s="282"/>
      <c r="K2" s="282"/>
      <c r="L2" s="282"/>
      <c r="M2" s="282"/>
      <c r="N2" s="282"/>
      <c r="O2" s="282"/>
      <c r="P2" s="282"/>
      <c r="Q2" s="282"/>
      <c r="R2" s="282"/>
      <c r="S2" s="282"/>
      <c r="T2" s="282"/>
      <c r="U2" s="282"/>
      <c r="V2" s="282"/>
    </row>
    <row r="3" spans="1:31" ht="18.75" customHeight="1" x14ac:dyDescent="0.4">
      <c r="A3" s="19"/>
      <c r="B3" s="18"/>
      <c r="C3" s="18"/>
      <c r="D3" s="18"/>
      <c r="E3" s="18"/>
      <c r="F3" s="18"/>
      <c r="G3" s="18"/>
      <c r="H3" s="18"/>
      <c r="I3" s="18"/>
      <c r="J3" s="18"/>
      <c r="K3" s="18"/>
      <c r="L3" s="18"/>
      <c r="M3" s="18"/>
      <c r="N3" s="18"/>
      <c r="O3" s="18"/>
      <c r="P3" s="18"/>
      <c r="Q3" s="18"/>
      <c r="R3" s="18"/>
      <c r="S3" s="18"/>
      <c r="T3" s="18"/>
      <c r="U3" s="18"/>
      <c r="V3" s="18"/>
      <c r="W3" s="18"/>
      <c r="X3" s="98"/>
      <c r="Y3" s="98"/>
      <c r="Z3" s="16"/>
    </row>
    <row r="4" spans="1:31" s="97" customFormat="1" ht="53.25" customHeight="1" x14ac:dyDescent="0.25">
      <c r="A4" s="94"/>
      <c r="B4" s="94"/>
      <c r="C4" s="459" t="s">
        <v>211</v>
      </c>
      <c r="D4" s="459"/>
      <c r="E4" s="459"/>
      <c r="F4" s="459"/>
      <c r="G4" s="459"/>
      <c r="H4" s="459"/>
      <c r="I4" s="467" t="s">
        <v>237</v>
      </c>
      <c r="J4" s="468"/>
      <c r="K4" s="468"/>
      <c r="L4" s="468"/>
      <c r="M4" s="468"/>
      <c r="N4" s="331" t="s">
        <v>238</v>
      </c>
      <c r="O4" s="459"/>
      <c r="P4" s="459"/>
      <c r="Q4" s="459"/>
      <c r="R4" s="331" t="s">
        <v>239</v>
      </c>
      <c r="S4" s="331"/>
      <c r="T4" s="331"/>
      <c r="U4" s="331"/>
      <c r="V4" s="331"/>
      <c r="W4" s="331" t="s">
        <v>240</v>
      </c>
      <c r="X4" s="459"/>
      <c r="Y4" s="459"/>
      <c r="Z4" s="99"/>
      <c r="AA4" s="99"/>
      <c r="AB4" s="99"/>
      <c r="AC4" s="99"/>
      <c r="AD4" s="99"/>
      <c r="AE4" s="99"/>
    </row>
    <row r="5" spans="1:31" s="97" customFormat="1" ht="30" customHeight="1" x14ac:dyDescent="0.25">
      <c r="A5" s="94"/>
      <c r="B5" s="94"/>
      <c r="C5" s="102">
        <v>1</v>
      </c>
      <c r="D5" s="460" t="str">
        <f>'2부.Ⅰ.1.1)'!D7</f>
        <v>고양 지축지구 B-7BL 기업형임대주택 개발사업</v>
      </c>
      <c r="E5" s="461"/>
      <c r="F5" s="461"/>
      <c r="G5" s="461"/>
      <c r="H5" s="461"/>
      <c r="I5" s="462"/>
      <c r="J5" s="462"/>
      <c r="K5" s="462"/>
      <c r="L5" s="462"/>
      <c r="M5" s="462"/>
      <c r="N5" s="462"/>
      <c r="O5" s="462"/>
      <c r="P5" s="462"/>
      <c r="Q5" s="462"/>
      <c r="R5" s="463" t="str">
        <f t="shared" ref="R5:R19" si="0">IFERROR(N5/I5,"")</f>
        <v/>
      </c>
      <c r="S5" s="463"/>
      <c r="T5" s="463"/>
      <c r="U5" s="463"/>
      <c r="V5" s="463"/>
      <c r="W5" s="464"/>
      <c r="X5" s="464"/>
      <c r="Y5" s="464"/>
      <c r="Z5" s="99"/>
      <c r="AA5" s="99"/>
      <c r="AB5" s="99"/>
      <c r="AC5" s="99"/>
      <c r="AD5" s="99"/>
      <c r="AE5" s="99"/>
    </row>
    <row r="6" spans="1:31" s="97" customFormat="1" ht="30" customHeight="1" x14ac:dyDescent="0.25">
      <c r="A6" s="94"/>
      <c r="B6" s="94"/>
      <c r="C6" s="102">
        <v>2</v>
      </c>
      <c r="D6" s="460">
        <f>'2부.Ⅰ.1.1)'!D8</f>
        <v>0</v>
      </c>
      <c r="E6" s="461"/>
      <c r="F6" s="461"/>
      <c r="G6" s="461"/>
      <c r="H6" s="461"/>
      <c r="I6" s="462"/>
      <c r="J6" s="462"/>
      <c r="K6" s="462"/>
      <c r="L6" s="462"/>
      <c r="M6" s="462"/>
      <c r="N6" s="462"/>
      <c r="O6" s="462"/>
      <c r="P6" s="462"/>
      <c r="Q6" s="462"/>
      <c r="R6" s="463" t="str">
        <f t="shared" si="0"/>
        <v/>
      </c>
      <c r="S6" s="463"/>
      <c r="T6" s="463"/>
      <c r="U6" s="463"/>
      <c r="V6" s="463"/>
      <c r="W6" s="464"/>
      <c r="X6" s="464"/>
      <c r="Y6" s="464"/>
      <c r="Z6" s="99"/>
      <c r="AA6" s="99"/>
      <c r="AB6" s="99"/>
      <c r="AC6" s="99"/>
      <c r="AD6" s="99"/>
      <c r="AE6" s="99"/>
    </row>
    <row r="7" spans="1:31" s="97" customFormat="1" ht="30" customHeight="1" x14ac:dyDescent="0.25">
      <c r="A7" s="94"/>
      <c r="B7" s="94"/>
      <c r="C7" s="102">
        <v>3</v>
      </c>
      <c r="D7" s="460">
        <f>'2부.Ⅰ.1.1)'!D9</f>
        <v>0</v>
      </c>
      <c r="E7" s="461"/>
      <c r="F7" s="461"/>
      <c r="G7" s="461"/>
      <c r="H7" s="461"/>
      <c r="I7" s="462"/>
      <c r="J7" s="462"/>
      <c r="K7" s="462"/>
      <c r="L7" s="462"/>
      <c r="M7" s="462"/>
      <c r="N7" s="462"/>
      <c r="O7" s="462"/>
      <c r="P7" s="462"/>
      <c r="Q7" s="462"/>
      <c r="R7" s="463" t="str">
        <f t="shared" si="0"/>
        <v/>
      </c>
      <c r="S7" s="463"/>
      <c r="T7" s="463"/>
      <c r="U7" s="463"/>
      <c r="V7" s="463"/>
      <c r="W7" s="464"/>
      <c r="X7" s="464"/>
      <c r="Y7" s="464"/>
      <c r="Z7" s="99"/>
      <c r="AA7" s="99"/>
      <c r="AB7" s="99"/>
      <c r="AC7" s="99"/>
      <c r="AD7" s="99"/>
      <c r="AE7" s="99"/>
    </row>
    <row r="8" spans="1:31" s="97" customFormat="1" ht="30" customHeight="1" x14ac:dyDescent="0.25">
      <c r="A8" s="94"/>
      <c r="B8" s="94"/>
      <c r="C8" s="102">
        <v>4</v>
      </c>
      <c r="D8" s="460">
        <f>'2부.Ⅰ.1.1)'!D10</f>
        <v>0</v>
      </c>
      <c r="E8" s="461"/>
      <c r="F8" s="461"/>
      <c r="G8" s="461"/>
      <c r="H8" s="461"/>
      <c r="I8" s="462"/>
      <c r="J8" s="462"/>
      <c r="K8" s="462"/>
      <c r="L8" s="462"/>
      <c r="M8" s="462"/>
      <c r="N8" s="462"/>
      <c r="O8" s="462"/>
      <c r="P8" s="462"/>
      <c r="Q8" s="462"/>
      <c r="R8" s="463" t="str">
        <f t="shared" si="0"/>
        <v/>
      </c>
      <c r="S8" s="463"/>
      <c r="T8" s="463"/>
      <c r="U8" s="463"/>
      <c r="V8" s="463"/>
      <c r="W8" s="464"/>
      <c r="X8" s="464"/>
      <c r="Y8" s="464"/>
      <c r="Z8" s="99"/>
      <c r="AA8" s="99"/>
      <c r="AB8" s="99"/>
      <c r="AC8" s="99"/>
      <c r="AD8" s="99"/>
      <c r="AE8" s="99"/>
    </row>
    <row r="9" spans="1:31" s="97" customFormat="1" ht="30" customHeight="1" x14ac:dyDescent="0.25">
      <c r="A9" s="94"/>
      <c r="B9" s="94"/>
      <c r="C9" s="102">
        <v>5</v>
      </c>
      <c r="D9" s="460">
        <f>'2부.Ⅰ.1.1)'!D11</f>
        <v>0</v>
      </c>
      <c r="E9" s="461"/>
      <c r="F9" s="461"/>
      <c r="G9" s="461"/>
      <c r="H9" s="461"/>
      <c r="I9" s="462"/>
      <c r="J9" s="462"/>
      <c r="K9" s="462"/>
      <c r="L9" s="462"/>
      <c r="M9" s="462"/>
      <c r="N9" s="462"/>
      <c r="O9" s="462"/>
      <c r="P9" s="462"/>
      <c r="Q9" s="462"/>
      <c r="R9" s="463" t="str">
        <f t="shared" si="0"/>
        <v/>
      </c>
      <c r="S9" s="463"/>
      <c r="T9" s="463"/>
      <c r="U9" s="463"/>
      <c r="V9" s="463"/>
      <c r="W9" s="464"/>
      <c r="X9" s="464"/>
      <c r="Y9" s="464"/>
      <c r="Z9" s="99"/>
      <c r="AA9" s="99"/>
      <c r="AB9" s="99"/>
      <c r="AC9" s="99"/>
      <c r="AD9" s="99"/>
      <c r="AE9" s="99"/>
    </row>
    <row r="10" spans="1:31" s="97" customFormat="1" ht="30" customHeight="1" x14ac:dyDescent="0.25">
      <c r="A10" s="94"/>
      <c r="B10" s="94"/>
      <c r="C10" s="102">
        <v>6</v>
      </c>
      <c r="D10" s="460">
        <f>'2부.Ⅰ.1.1)'!D12</f>
        <v>0</v>
      </c>
      <c r="E10" s="461"/>
      <c r="F10" s="461"/>
      <c r="G10" s="461"/>
      <c r="H10" s="461"/>
      <c r="I10" s="462"/>
      <c r="J10" s="462"/>
      <c r="K10" s="462"/>
      <c r="L10" s="462"/>
      <c r="M10" s="462"/>
      <c r="N10" s="462"/>
      <c r="O10" s="462"/>
      <c r="P10" s="462"/>
      <c r="Q10" s="462"/>
      <c r="R10" s="463" t="str">
        <f t="shared" si="0"/>
        <v/>
      </c>
      <c r="S10" s="463"/>
      <c r="T10" s="463"/>
      <c r="U10" s="463"/>
      <c r="V10" s="463"/>
      <c r="W10" s="464"/>
      <c r="X10" s="464"/>
      <c r="Y10" s="464"/>
      <c r="Z10" s="99"/>
      <c r="AA10" s="99"/>
      <c r="AB10" s="99"/>
      <c r="AC10" s="99"/>
      <c r="AD10" s="99"/>
      <c r="AE10" s="99"/>
    </row>
    <row r="11" spans="1:31" s="97" customFormat="1" ht="30" customHeight="1" x14ac:dyDescent="0.25">
      <c r="A11" s="94"/>
      <c r="B11" s="94"/>
      <c r="C11" s="102">
        <v>7</v>
      </c>
      <c r="D11" s="460">
        <f>'2부.Ⅰ.1.1)'!D13</f>
        <v>0</v>
      </c>
      <c r="E11" s="461"/>
      <c r="F11" s="461"/>
      <c r="G11" s="461"/>
      <c r="H11" s="461"/>
      <c r="I11" s="462"/>
      <c r="J11" s="462"/>
      <c r="K11" s="462"/>
      <c r="L11" s="462"/>
      <c r="M11" s="462"/>
      <c r="N11" s="462"/>
      <c r="O11" s="462"/>
      <c r="P11" s="462"/>
      <c r="Q11" s="462"/>
      <c r="R11" s="463" t="str">
        <f t="shared" si="0"/>
        <v/>
      </c>
      <c r="S11" s="463"/>
      <c r="T11" s="463"/>
      <c r="U11" s="463"/>
      <c r="V11" s="463"/>
      <c r="W11" s="464"/>
      <c r="X11" s="464"/>
      <c r="Y11" s="464"/>
      <c r="Z11" s="99"/>
      <c r="AA11" s="99"/>
      <c r="AB11" s="99"/>
      <c r="AC11" s="99"/>
      <c r="AD11" s="99"/>
      <c r="AE11" s="99"/>
    </row>
    <row r="12" spans="1:31" s="97" customFormat="1" ht="30" customHeight="1" x14ac:dyDescent="0.25">
      <c r="A12" s="94"/>
      <c r="B12" s="94"/>
      <c r="C12" s="102">
        <v>8</v>
      </c>
      <c r="D12" s="460">
        <f>'2부.Ⅰ.1.1)'!D14</f>
        <v>0</v>
      </c>
      <c r="E12" s="461"/>
      <c r="F12" s="461"/>
      <c r="G12" s="461"/>
      <c r="H12" s="461"/>
      <c r="I12" s="462"/>
      <c r="J12" s="462"/>
      <c r="K12" s="462"/>
      <c r="L12" s="462"/>
      <c r="M12" s="462"/>
      <c r="N12" s="462"/>
      <c r="O12" s="462"/>
      <c r="P12" s="462"/>
      <c r="Q12" s="462"/>
      <c r="R12" s="463" t="str">
        <f t="shared" si="0"/>
        <v/>
      </c>
      <c r="S12" s="463"/>
      <c r="T12" s="463"/>
      <c r="U12" s="463"/>
      <c r="V12" s="463"/>
      <c r="W12" s="464"/>
      <c r="X12" s="464"/>
      <c r="Y12" s="464"/>
      <c r="Z12" s="99"/>
      <c r="AA12" s="99"/>
      <c r="AB12" s="99"/>
      <c r="AC12" s="99"/>
      <c r="AD12" s="99"/>
      <c r="AE12" s="99"/>
    </row>
    <row r="13" spans="1:31" s="97" customFormat="1" ht="30" customHeight="1" x14ac:dyDescent="0.25">
      <c r="A13" s="94"/>
      <c r="B13" s="94"/>
      <c r="C13" s="102">
        <v>9</v>
      </c>
      <c r="D13" s="460">
        <f>'2부.Ⅰ.1.1)'!D15</f>
        <v>0</v>
      </c>
      <c r="E13" s="461"/>
      <c r="F13" s="461"/>
      <c r="G13" s="461"/>
      <c r="H13" s="461"/>
      <c r="I13" s="462"/>
      <c r="J13" s="462"/>
      <c r="K13" s="462"/>
      <c r="L13" s="462"/>
      <c r="M13" s="462"/>
      <c r="N13" s="462"/>
      <c r="O13" s="462"/>
      <c r="P13" s="462"/>
      <c r="Q13" s="462"/>
      <c r="R13" s="463" t="str">
        <f t="shared" si="0"/>
        <v/>
      </c>
      <c r="S13" s="463"/>
      <c r="T13" s="463"/>
      <c r="U13" s="463"/>
      <c r="V13" s="463"/>
      <c r="W13" s="464"/>
      <c r="X13" s="464"/>
      <c r="Y13" s="464"/>
      <c r="Z13" s="99"/>
      <c r="AA13" s="99"/>
      <c r="AB13" s="99"/>
      <c r="AC13" s="99"/>
      <c r="AD13" s="99"/>
      <c r="AE13" s="99"/>
    </row>
    <row r="14" spans="1:31" s="97" customFormat="1" ht="30" customHeight="1" x14ac:dyDescent="0.25">
      <c r="A14" s="94"/>
      <c r="B14" s="94"/>
      <c r="C14" s="102">
        <v>10</v>
      </c>
      <c r="D14" s="460">
        <f>'2부.Ⅰ.1.1)'!D16</f>
        <v>0</v>
      </c>
      <c r="E14" s="461"/>
      <c r="F14" s="461"/>
      <c r="G14" s="461"/>
      <c r="H14" s="461"/>
      <c r="I14" s="462"/>
      <c r="J14" s="462"/>
      <c r="K14" s="462"/>
      <c r="L14" s="462"/>
      <c r="M14" s="462"/>
      <c r="N14" s="462"/>
      <c r="O14" s="462"/>
      <c r="P14" s="462"/>
      <c r="Q14" s="462"/>
      <c r="R14" s="463" t="str">
        <f t="shared" si="0"/>
        <v/>
      </c>
      <c r="S14" s="463"/>
      <c r="T14" s="463"/>
      <c r="U14" s="463"/>
      <c r="V14" s="463"/>
      <c r="W14" s="464"/>
      <c r="X14" s="464"/>
      <c r="Y14" s="464"/>
      <c r="Z14" s="99"/>
      <c r="AA14" s="99"/>
      <c r="AB14" s="99"/>
      <c r="AC14" s="99"/>
      <c r="AD14" s="99"/>
      <c r="AE14" s="99"/>
    </row>
    <row r="15" spans="1:31" s="97" customFormat="1" ht="30" customHeight="1" x14ac:dyDescent="0.25">
      <c r="A15" s="94"/>
      <c r="B15" s="94"/>
      <c r="C15" s="102">
        <v>11</v>
      </c>
      <c r="D15" s="460">
        <f>'2부.Ⅰ.1.1)'!D17</f>
        <v>0</v>
      </c>
      <c r="E15" s="461"/>
      <c r="F15" s="461"/>
      <c r="G15" s="461"/>
      <c r="H15" s="461"/>
      <c r="I15" s="462"/>
      <c r="J15" s="462"/>
      <c r="K15" s="462"/>
      <c r="L15" s="462"/>
      <c r="M15" s="462"/>
      <c r="N15" s="462"/>
      <c r="O15" s="462"/>
      <c r="P15" s="462"/>
      <c r="Q15" s="462"/>
      <c r="R15" s="463" t="str">
        <f t="shared" si="0"/>
        <v/>
      </c>
      <c r="S15" s="463"/>
      <c r="T15" s="463"/>
      <c r="U15" s="463"/>
      <c r="V15" s="463"/>
      <c r="W15" s="464"/>
      <c r="X15" s="464"/>
      <c r="Y15" s="464"/>
      <c r="Z15" s="99"/>
      <c r="AA15" s="99"/>
      <c r="AB15" s="99"/>
      <c r="AC15" s="99"/>
      <c r="AD15" s="99"/>
      <c r="AE15" s="99"/>
    </row>
    <row r="16" spans="1:31" s="97" customFormat="1" ht="30" customHeight="1" x14ac:dyDescent="0.25">
      <c r="A16" s="94"/>
      <c r="B16" s="94"/>
      <c r="C16" s="102">
        <v>12</v>
      </c>
      <c r="D16" s="460">
        <f>'2부.Ⅰ.1.1)'!D18</f>
        <v>0</v>
      </c>
      <c r="E16" s="461"/>
      <c r="F16" s="461"/>
      <c r="G16" s="461"/>
      <c r="H16" s="461"/>
      <c r="I16" s="462"/>
      <c r="J16" s="462"/>
      <c r="K16" s="462"/>
      <c r="L16" s="462"/>
      <c r="M16" s="462"/>
      <c r="N16" s="462"/>
      <c r="O16" s="462"/>
      <c r="P16" s="462"/>
      <c r="Q16" s="462"/>
      <c r="R16" s="463" t="str">
        <f t="shared" si="0"/>
        <v/>
      </c>
      <c r="S16" s="463"/>
      <c r="T16" s="463"/>
      <c r="U16" s="463"/>
      <c r="V16" s="463"/>
      <c r="W16" s="464"/>
      <c r="X16" s="464"/>
      <c r="Y16" s="464"/>
      <c r="Z16" s="99"/>
      <c r="AA16" s="99"/>
      <c r="AB16" s="99"/>
      <c r="AC16" s="99"/>
      <c r="AD16" s="99"/>
      <c r="AE16" s="99"/>
    </row>
    <row r="17" spans="1:51" s="97" customFormat="1" ht="30" customHeight="1" x14ac:dyDescent="0.25">
      <c r="A17" s="94"/>
      <c r="B17" s="94"/>
      <c r="C17" s="102">
        <v>13</v>
      </c>
      <c r="D17" s="460">
        <f>'2부.Ⅰ.1.1)'!D19</f>
        <v>0</v>
      </c>
      <c r="E17" s="461"/>
      <c r="F17" s="461"/>
      <c r="G17" s="461"/>
      <c r="H17" s="461"/>
      <c r="I17" s="462"/>
      <c r="J17" s="462"/>
      <c r="K17" s="462"/>
      <c r="L17" s="462"/>
      <c r="M17" s="462"/>
      <c r="N17" s="462"/>
      <c r="O17" s="462"/>
      <c r="P17" s="462"/>
      <c r="Q17" s="462"/>
      <c r="R17" s="463" t="str">
        <f t="shared" si="0"/>
        <v/>
      </c>
      <c r="S17" s="463"/>
      <c r="T17" s="463"/>
      <c r="U17" s="463"/>
      <c r="V17" s="463"/>
      <c r="W17" s="464"/>
      <c r="X17" s="464"/>
      <c r="Y17" s="464"/>
      <c r="Z17" s="99"/>
      <c r="AA17" s="99"/>
      <c r="AB17" s="99"/>
      <c r="AC17" s="99"/>
      <c r="AD17" s="99"/>
      <c r="AE17" s="99"/>
    </row>
    <row r="18" spans="1:51" s="97" customFormat="1" ht="30" customHeight="1" x14ac:dyDescent="0.25">
      <c r="A18" s="94"/>
      <c r="B18" s="94"/>
      <c r="C18" s="102">
        <v>14</v>
      </c>
      <c r="D18" s="460">
        <f>'2부.Ⅰ.1.1)'!D20</f>
        <v>0</v>
      </c>
      <c r="E18" s="461"/>
      <c r="F18" s="461"/>
      <c r="G18" s="461"/>
      <c r="H18" s="461"/>
      <c r="I18" s="462"/>
      <c r="J18" s="462"/>
      <c r="K18" s="462"/>
      <c r="L18" s="462"/>
      <c r="M18" s="462"/>
      <c r="N18" s="462"/>
      <c r="O18" s="462"/>
      <c r="P18" s="462"/>
      <c r="Q18" s="462"/>
      <c r="R18" s="463" t="str">
        <f t="shared" si="0"/>
        <v/>
      </c>
      <c r="S18" s="463"/>
      <c r="T18" s="463"/>
      <c r="U18" s="463"/>
      <c r="V18" s="463"/>
      <c r="W18" s="464"/>
      <c r="X18" s="464"/>
      <c r="Y18" s="464"/>
      <c r="Z18" s="99"/>
      <c r="AA18" s="99"/>
      <c r="AB18" s="99"/>
      <c r="AC18" s="99"/>
      <c r="AD18" s="99"/>
      <c r="AE18" s="99"/>
    </row>
    <row r="19" spans="1:51" s="97" customFormat="1" ht="30" customHeight="1" x14ac:dyDescent="0.25">
      <c r="A19" s="94"/>
      <c r="B19" s="94"/>
      <c r="C19" s="102">
        <v>15</v>
      </c>
      <c r="D19" s="460">
        <f>'2부.Ⅰ.1.1)'!D21</f>
        <v>0</v>
      </c>
      <c r="E19" s="461"/>
      <c r="F19" s="461"/>
      <c r="G19" s="461"/>
      <c r="H19" s="461"/>
      <c r="I19" s="462"/>
      <c r="J19" s="462"/>
      <c r="K19" s="462"/>
      <c r="L19" s="462"/>
      <c r="M19" s="462"/>
      <c r="N19" s="462"/>
      <c r="O19" s="462"/>
      <c r="P19" s="462"/>
      <c r="Q19" s="462"/>
      <c r="R19" s="463" t="str">
        <f t="shared" si="0"/>
        <v/>
      </c>
      <c r="S19" s="463"/>
      <c r="T19" s="463"/>
      <c r="U19" s="463"/>
      <c r="V19" s="463"/>
      <c r="W19" s="464"/>
      <c r="X19" s="464"/>
      <c r="Y19" s="464"/>
      <c r="Z19" s="99"/>
      <c r="AA19" s="99"/>
      <c r="AB19" s="99"/>
      <c r="AC19" s="99"/>
      <c r="AD19" s="99"/>
      <c r="AE19" s="99"/>
    </row>
    <row r="20" spans="1:51" ht="7.5" customHeight="1" x14ac:dyDescent="0.4">
      <c r="A20" s="25"/>
      <c r="B20" s="24"/>
      <c r="C20" s="23"/>
      <c r="D20" s="23"/>
      <c r="E20" s="27"/>
      <c r="F20" s="27"/>
      <c r="G20" s="27"/>
      <c r="H20" s="27"/>
      <c r="I20" s="27"/>
      <c r="J20" s="27"/>
      <c r="K20" s="27"/>
      <c r="L20" s="27"/>
      <c r="M20" s="27"/>
      <c r="N20" s="27"/>
      <c r="O20" s="27"/>
      <c r="P20" s="21"/>
      <c r="Q20" s="21"/>
      <c r="R20" s="21"/>
      <c r="S20" s="21"/>
      <c r="T20" s="21"/>
      <c r="U20" s="21"/>
      <c r="V20" s="21"/>
      <c r="W20" s="21"/>
      <c r="X20" s="21"/>
      <c r="Y20" s="21"/>
      <c r="Z20" s="21"/>
      <c r="AA20" s="21"/>
      <c r="AB20" s="21"/>
      <c r="AC20" s="21"/>
      <c r="AD20" s="21"/>
      <c r="AE20" s="21"/>
      <c r="AF20" s="21"/>
      <c r="AG20" s="21"/>
      <c r="AH20" s="21"/>
      <c r="AI20" s="21"/>
      <c r="AJ20" s="21"/>
      <c r="AK20" s="21"/>
      <c r="AL20" s="20"/>
      <c r="AM20" s="1"/>
    </row>
    <row r="21" spans="1:51" ht="26.25" customHeight="1" x14ac:dyDescent="0.4">
      <c r="A21" s="25"/>
      <c r="B21" s="24"/>
      <c r="C21" s="23"/>
      <c r="D21" s="46"/>
      <c r="E21" s="312"/>
      <c r="F21" s="312"/>
      <c r="G21" s="312"/>
      <c r="H21" s="312"/>
      <c r="I21" s="312"/>
      <c r="J21" s="312"/>
      <c r="K21" s="312"/>
      <c r="L21" s="312"/>
      <c r="M21" s="312"/>
      <c r="N21" s="312"/>
      <c r="O21" s="312"/>
      <c r="P21" s="312"/>
      <c r="Q21" s="312"/>
      <c r="R21" s="312"/>
      <c r="S21" s="312"/>
      <c r="T21" s="312"/>
      <c r="U21" s="312"/>
      <c r="V21" s="312"/>
      <c r="W21" s="312"/>
      <c r="X21" s="312"/>
      <c r="Y21" s="312"/>
      <c r="Z21" s="26" t="s">
        <v>132</v>
      </c>
      <c r="AA21" s="46"/>
      <c r="AB21" s="46"/>
      <c r="AC21" s="46"/>
      <c r="AD21" s="46"/>
      <c r="AE21" s="46"/>
      <c r="AF21" s="46"/>
      <c r="AG21" s="46"/>
      <c r="AH21" s="46"/>
      <c r="AI21" s="46"/>
      <c r="AJ21" s="46"/>
      <c r="AK21" s="46"/>
      <c r="AM21" s="46"/>
      <c r="AN21" s="46"/>
      <c r="AO21" s="46"/>
      <c r="AP21" s="46"/>
      <c r="AQ21" s="46"/>
      <c r="AR21" s="46"/>
      <c r="AS21" s="46"/>
      <c r="AT21" s="46"/>
      <c r="AU21" s="46"/>
      <c r="AV21" s="46"/>
      <c r="AW21" s="46"/>
      <c r="AX21" s="46"/>
      <c r="AY21" s="26"/>
    </row>
    <row r="22" spans="1:51" x14ac:dyDescent="0.4">
      <c r="I22" s="100"/>
      <c r="N22" s="100"/>
      <c r="W22" s="101"/>
    </row>
    <row r="24" spans="1:51" ht="99" customHeight="1" x14ac:dyDescent="0.4">
      <c r="A24" s="237" t="s">
        <v>243</v>
      </c>
      <c r="B24" s="465"/>
      <c r="C24" s="465"/>
      <c r="D24" s="465"/>
      <c r="E24" s="465"/>
      <c r="F24" s="465"/>
      <c r="G24" s="465"/>
      <c r="H24" s="465"/>
      <c r="I24" s="465"/>
      <c r="J24" s="465"/>
      <c r="K24" s="465"/>
      <c r="L24" s="465"/>
      <c r="M24" s="465"/>
      <c r="N24" s="465"/>
      <c r="O24" s="465"/>
      <c r="P24" s="465"/>
      <c r="Q24" s="465"/>
      <c r="R24" s="465"/>
      <c r="S24" s="465"/>
      <c r="T24" s="465"/>
      <c r="U24" s="465"/>
      <c r="V24" s="465"/>
      <c r="W24" s="465"/>
      <c r="X24" s="465"/>
      <c r="Y24" s="466"/>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AO31" sqref="AO31"/>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9"/>
      <c r="B2" s="241" t="s">
        <v>1062</v>
      </c>
      <c r="C2" s="241"/>
      <c r="D2" s="241"/>
      <c r="E2" s="241"/>
      <c r="F2" s="241"/>
      <c r="G2" s="241"/>
      <c r="H2" s="241"/>
      <c r="I2" s="241"/>
      <c r="J2" s="241"/>
      <c r="K2" s="241"/>
      <c r="L2" s="241"/>
      <c r="M2" s="241"/>
      <c r="N2" s="241"/>
      <c r="O2" s="241"/>
      <c r="P2" s="241"/>
      <c r="Q2" s="241"/>
      <c r="R2" s="241"/>
      <c r="S2" s="241"/>
      <c r="T2" s="241"/>
      <c r="U2" s="241"/>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4">
      <c r="A4" s="19"/>
      <c r="B4" s="18"/>
      <c r="C4" s="18"/>
      <c r="D4" s="18"/>
      <c r="E4" s="18"/>
      <c r="F4" s="18"/>
      <c r="G4" s="18"/>
      <c r="H4" s="18"/>
      <c r="I4" s="18"/>
      <c r="J4" s="18"/>
      <c r="K4" s="18"/>
      <c r="L4" s="18"/>
      <c r="M4" s="18"/>
      <c r="N4" s="18"/>
      <c r="O4" s="18"/>
      <c r="P4" s="18"/>
      <c r="Q4" s="18"/>
      <c r="R4" s="18"/>
      <c r="S4" s="18"/>
      <c r="T4" s="18"/>
      <c r="U4" s="18"/>
      <c r="V4" s="18"/>
      <c r="W4" s="18"/>
      <c r="X4" s="18"/>
      <c r="Y4" s="472" t="s">
        <v>194</v>
      </c>
      <c r="Z4" s="472"/>
      <c r="AA4" s="472"/>
      <c r="AB4" s="472"/>
      <c r="AC4" s="472"/>
      <c r="AD4" s="472"/>
      <c r="AE4" s="472"/>
      <c r="AF4" s="472"/>
      <c r="AG4" s="16"/>
    </row>
    <row r="5" spans="1:50" ht="30" customHeight="1" x14ac:dyDescent="0.3">
      <c r="A5" s="49"/>
      <c r="B5" s="49"/>
      <c r="C5" s="330" t="s">
        <v>244</v>
      </c>
      <c r="D5" s="330"/>
      <c r="E5" s="330"/>
      <c r="F5" s="330"/>
      <c r="G5" s="330"/>
      <c r="H5" s="330"/>
      <c r="I5" s="330"/>
      <c r="J5" s="330"/>
      <c r="K5" s="330" t="s">
        <v>248</v>
      </c>
      <c r="L5" s="330"/>
      <c r="M5" s="330"/>
      <c r="N5" s="330"/>
      <c r="O5" s="330"/>
      <c r="P5" s="330"/>
      <c r="Q5" s="330" t="s">
        <v>245</v>
      </c>
      <c r="R5" s="330"/>
      <c r="S5" s="330"/>
      <c r="T5" s="330"/>
      <c r="U5" s="330"/>
      <c r="V5" s="454" t="s">
        <v>265</v>
      </c>
      <c r="W5" s="454"/>
      <c r="X5" s="454"/>
      <c r="Y5" s="454"/>
      <c r="Z5" s="454"/>
      <c r="AA5" s="454"/>
      <c r="AB5" s="454" t="s">
        <v>246</v>
      </c>
      <c r="AC5" s="454"/>
      <c r="AD5" s="454"/>
      <c r="AE5" s="454"/>
      <c r="AF5" s="454"/>
    </row>
    <row r="6" spans="1:50" ht="30" customHeight="1" x14ac:dyDescent="0.3">
      <c r="A6" s="49"/>
      <c r="B6" s="49"/>
      <c r="C6" s="331" t="s">
        <v>1071</v>
      </c>
      <c r="D6" s="331"/>
      <c r="E6" s="331"/>
      <c r="F6" s="331"/>
      <c r="G6" s="331"/>
      <c r="H6" s="331"/>
      <c r="I6" s="331"/>
      <c r="J6" s="331"/>
      <c r="K6" s="470"/>
      <c r="L6" s="470"/>
      <c r="M6" s="470"/>
      <c r="N6" s="470"/>
      <c r="O6" s="470"/>
      <c r="P6" s="470"/>
      <c r="Q6" s="471"/>
      <c r="R6" s="471"/>
      <c r="S6" s="471"/>
      <c r="T6" s="471"/>
      <c r="U6" s="471"/>
      <c r="V6" s="469"/>
      <c r="W6" s="469"/>
      <c r="X6" s="469"/>
      <c r="Y6" s="469"/>
      <c r="Z6" s="469"/>
      <c r="AA6" s="469"/>
      <c r="AB6" s="342"/>
      <c r="AC6" s="342"/>
      <c r="AD6" s="342"/>
      <c r="AE6" s="342"/>
      <c r="AF6" s="342"/>
    </row>
    <row r="7" spans="1:50" ht="30" customHeight="1" x14ac:dyDescent="0.3">
      <c r="A7" s="49"/>
      <c r="B7" s="49"/>
      <c r="C7" s="331" t="s">
        <v>1072</v>
      </c>
      <c r="D7" s="331"/>
      <c r="E7" s="331"/>
      <c r="F7" s="331"/>
      <c r="G7" s="331"/>
      <c r="H7" s="331"/>
      <c r="I7" s="331"/>
      <c r="J7" s="331"/>
      <c r="K7" s="470"/>
      <c r="L7" s="470"/>
      <c r="M7" s="470"/>
      <c r="N7" s="470"/>
      <c r="O7" s="470"/>
      <c r="P7" s="470"/>
      <c r="Q7" s="471"/>
      <c r="R7" s="471"/>
      <c r="S7" s="471"/>
      <c r="T7" s="471"/>
      <c r="U7" s="471"/>
      <c r="V7" s="469"/>
      <c r="W7" s="469"/>
      <c r="X7" s="469"/>
      <c r="Y7" s="469"/>
      <c r="Z7" s="469"/>
      <c r="AA7" s="469"/>
      <c r="AB7" s="342"/>
      <c r="AC7" s="342"/>
      <c r="AD7" s="342"/>
      <c r="AE7" s="342"/>
      <c r="AF7" s="342"/>
    </row>
    <row r="8" spans="1:50" ht="30" customHeight="1" x14ac:dyDescent="0.3">
      <c r="A8" s="49"/>
      <c r="B8" s="49"/>
      <c r="C8" s="331" t="s">
        <v>1073</v>
      </c>
      <c r="D8" s="331"/>
      <c r="E8" s="331"/>
      <c r="F8" s="331"/>
      <c r="G8" s="331"/>
      <c r="H8" s="331"/>
      <c r="I8" s="331"/>
      <c r="J8" s="331"/>
      <c r="K8" s="470"/>
      <c r="L8" s="470"/>
      <c r="M8" s="470"/>
      <c r="N8" s="470"/>
      <c r="O8" s="470"/>
      <c r="P8" s="470"/>
      <c r="Q8" s="471"/>
      <c r="R8" s="471"/>
      <c r="S8" s="471"/>
      <c r="T8" s="471"/>
      <c r="U8" s="471"/>
      <c r="V8" s="469"/>
      <c r="W8" s="469"/>
      <c r="X8" s="469"/>
      <c r="Y8" s="469"/>
      <c r="Z8" s="469"/>
      <c r="AA8" s="469"/>
      <c r="AB8" s="342"/>
      <c r="AC8" s="342"/>
      <c r="AD8" s="342"/>
      <c r="AE8" s="342"/>
      <c r="AF8" s="342"/>
    </row>
    <row r="9" spans="1:50" ht="30" customHeight="1" x14ac:dyDescent="0.3">
      <c r="A9" s="49"/>
      <c r="B9" s="49"/>
      <c r="C9" s="331" t="s">
        <v>1072</v>
      </c>
      <c r="D9" s="331"/>
      <c r="E9" s="331"/>
      <c r="F9" s="331"/>
      <c r="G9" s="331"/>
      <c r="H9" s="331"/>
      <c r="I9" s="331"/>
      <c r="J9" s="331"/>
      <c r="K9" s="470"/>
      <c r="L9" s="470"/>
      <c r="M9" s="470"/>
      <c r="N9" s="470"/>
      <c r="O9" s="470"/>
      <c r="P9" s="470"/>
      <c r="Q9" s="471"/>
      <c r="R9" s="471"/>
      <c r="S9" s="471"/>
      <c r="T9" s="471"/>
      <c r="U9" s="471"/>
      <c r="V9" s="469"/>
      <c r="W9" s="469"/>
      <c r="X9" s="469"/>
      <c r="Y9" s="469"/>
      <c r="Z9" s="469"/>
      <c r="AA9" s="469"/>
      <c r="AB9" s="342"/>
      <c r="AC9" s="342"/>
      <c r="AD9" s="342"/>
      <c r="AE9" s="342"/>
      <c r="AF9" s="342"/>
    </row>
    <row r="10" spans="1:50" ht="30" customHeight="1" x14ac:dyDescent="0.3">
      <c r="A10" s="49"/>
      <c r="B10" s="49"/>
      <c r="C10" s="331" t="s">
        <v>1072</v>
      </c>
      <c r="D10" s="459"/>
      <c r="E10" s="459"/>
      <c r="F10" s="459"/>
      <c r="G10" s="459"/>
      <c r="H10" s="459"/>
      <c r="I10" s="459"/>
      <c r="J10" s="459"/>
      <c r="K10" s="470"/>
      <c r="L10" s="470"/>
      <c r="M10" s="470"/>
      <c r="N10" s="470"/>
      <c r="O10" s="470"/>
      <c r="P10" s="470"/>
      <c r="Q10" s="471"/>
      <c r="R10" s="471"/>
      <c r="S10" s="471"/>
      <c r="T10" s="471"/>
      <c r="U10" s="471"/>
      <c r="V10" s="469"/>
      <c r="W10" s="469"/>
      <c r="X10" s="469"/>
      <c r="Y10" s="469"/>
      <c r="Z10" s="469"/>
      <c r="AA10" s="469"/>
      <c r="AB10" s="342"/>
      <c r="AC10" s="342"/>
      <c r="AD10" s="342"/>
      <c r="AE10" s="342"/>
      <c r="AF10" s="342"/>
    </row>
    <row r="11" spans="1:50"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21"/>
      <c r="AA11" s="21"/>
      <c r="AB11" s="21"/>
      <c r="AC11" s="21"/>
      <c r="AD11" s="21"/>
      <c r="AE11" s="21"/>
      <c r="AF11" s="21"/>
      <c r="AG11" s="20"/>
    </row>
    <row r="12" spans="1:50" ht="26.25" customHeight="1" x14ac:dyDescent="0.4">
      <c r="A12" s="25"/>
      <c r="B12" s="24"/>
      <c r="C12" s="23"/>
      <c r="D12" s="46"/>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90" t="s">
        <v>247</v>
      </c>
      <c r="AH12" s="46"/>
      <c r="AI12" s="46"/>
      <c r="AJ12" s="46"/>
      <c r="AK12" s="46"/>
      <c r="AL12" s="46"/>
      <c r="AM12" s="46"/>
      <c r="AN12" s="46"/>
      <c r="AO12" s="46"/>
      <c r="AP12" s="46"/>
      <c r="AQ12" s="46"/>
      <c r="AR12" s="46"/>
      <c r="AS12" s="46"/>
      <c r="AT12" s="26"/>
    </row>
    <row r="15" spans="1:50" ht="62.25" customHeight="1" x14ac:dyDescent="0.4">
      <c r="A15" s="237" t="s">
        <v>259</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9"/>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E6" sqref="E6:AK9"/>
    </sheetView>
  </sheetViews>
  <sheetFormatPr defaultRowHeight="17.399999999999999" x14ac:dyDescent="0.4"/>
  <cols>
    <col min="1" max="4" width="1.09765625" style="1" customWidth="1"/>
    <col min="5" max="41" width="2.3984375" style="1" customWidth="1"/>
    <col min="42" max="42" width="9" style="1"/>
    <col min="43" max="43" width="14.09765625" style="1" bestFit="1" customWidth="1"/>
    <col min="44" max="50" width="9" style="1"/>
  </cols>
  <sheetData>
    <row r="2" spans="1:55" ht="19.8" x14ac:dyDescent="0.4">
      <c r="A2" s="19"/>
      <c r="B2" s="241" t="s">
        <v>1063</v>
      </c>
      <c r="C2" s="241"/>
      <c r="D2" s="241"/>
      <c r="E2" s="241"/>
      <c r="F2" s="241"/>
      <c r="G2" s="241"/>
      <c r="H2" s="241"/>
      <c r="I2" s="241"/>
      <c r="J2" s="241"/>
      <c r="K2" s="241"/>
      <c r="L2" s="241"/>
      <c r="M2" s="241"/>
      <c r="N2" s="241"/>
      <c r="O2" s="241"/>
      <c r="P2" s="241"/>
      <c r="Q2" s="241"/>
      <c r="R2" s="241"/>
      <c r="S2" s="241"/>
      <c r="T2" s="241"/>
      <c r="U2" s="241"/>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8" x14ac:dyDescent="0.4">
      <c r="A3" s="19"/>
      <c r="B3" s="38"/>
      <c r="C3" s="38"/>
      <c r="D3" s="38"/>
      <c r="E3" s="38"/>
      <c r="F3" s="38"/>
      <c r="G3" s="38"/>
      <c r="H3" s="38"/>
      <c r="I3" s="38"/>
      <c r="J3" s="38"/>
      <c r="K3" s="38"/>
      <c r="L3" s="38"/>
      <c r="M3" s="38"/>
      <c r="N3" s="38"/>
      <c r="O3" s="38"/>
      <c r="P3" s="38"/>
      <c r="Q3" s="38"/>
      <c r="R3" s="38"/>
      <c r="S3" s="38"/>
      <c r="T3" s="38"/>
      <c r="U3" s="38"/>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4">
      <c r="A4" s="19"/>
      <c r="B4" s="18"/>
      <c r="C4" s="18"/>
      <c r="D4" s="18"/>
      <c r="E4" s="18"/>
      <c r="F4" s="18"/>
      <c r="G4" s="18"/>
      <c r="H4" s="18"/>
      <c r="I4" s="18"/>
      <c r="J4" s="18"/>
      <c r="K4" s="18"/>
      <c r="L4" s="18"/>
      <c r="M4" s="18"/>
      <c r="N4" s="18"/>
      <c r="O4" s="18"/>
      <c r="P4" s="18"/>
      <c r="Q4" s="19"/>
      <c r="R4" s="19"/>
      <c r="S4" s="19"/>
      <c r="T4" s="19"/>
      <c r="U4" s="19"/>
      <c r="V4" s="19"/>
      <c r="W4" s="19"/>
      <c r="X4" s="19"/>
      <c r="Y4" s="19"/>
      <c r="Z4" s="19"/>
      <c r="AA4" s="19"/>
      <c r="AB4" s="19"/>
      <c r="AC4" s="19"/>
      <c r="AD4" s="329" t="s">
        <v>252</v>
      </c>
      <c r="AE4" s="329"/>
      <c r="AF4" s="329"/>
      <c r="AG4" s="329"/>
      <c r="AH4" s="329"/>
      <c r="AI4" s="329"/>
      <c r="AJ4" s="329"/>
      <c r="AK4" s="329"/>
      <c r="AL4" s="329"/>
      <c r="AM4" s="329"/>
      <c r="AN4" s="329"/>
      <c r="AO4" s="329"/>
      <c r="AP4" s="16"/>
    </row>
    <row r="5" spans="1:55" ht="26.25" customHeight="1" x14ac:dyDescent="0.4">
      <c r="A5" s="19"/>
      <c r="B5" s="18"/>
      <c r="C5" s="18"/>
      <c r="D5" s="18"/>
      <c r="E5" s="475" t="s">
        <v>1128</v>
      </c>
      <c r="F5" s="475"/>
      <c r="G5" s="475"/>
      <c r="H5" s="475"/>
      <c r="I5" s="475"/>
      <c r="J5" s="475"/>
      <c r="K5" s="475"/>
      <c r="L5" s="475"/>
      <c r="M5" s="475" t="s">
        <v>254</v>
      </c>
      <c r="N5" s="475"/>
      <c r="O5" s="475"/>
      <c r="P5" s="475"/>
      <c r="Q5" s="475"/>
      <c r="R5" s="475"/>
      <c r="S5" s="475"/>
      <c r="T5" s="475"/>
      <c r="U5" s="475"/>
      <c r="V5" s="475" t="s">
        <v>255</v>
      </c>
      <c r="W5" s="475"/>
      <c r="X5" s="475"/>
      <c r="Y5" s="475"/>
      <c r="Z5" s="475" t="s">
        <v>256</v>
      </c>
      <c r="AA5" s="475"/>
      <c r="AB5" s="475"/>
      <c r="AC5" s="475"/>
      <c r="AD5" s="475"/>
      <c r="AE5" s="475"/>
      <c r="AF5" s="475" t="s">
        <v>257</v>
      </c>
      <c r="AG5" s="475"/>
      <c r="AH5" s="475"/>
      <c r="AI5" s="475"/>
      <c r="AJ5" s="475"/>
      <c r="AK5" s="475"/>
      <c r="AL5" s="475" t="s">
        <v>258</v>
      </c>
      <c r="AM5" s="475"/>
      <c r="AN5" s="475"/>
      <c r="AO5" s="475"/>
      <c r="AP5" s="16"/>
    </row>
    <row r="6" spans="1:55" ht="26.25" customHeight="1" x14ac:dyDescent="0.4">
      <c r="A6" s="19"/>
      <c r="B6" s="18"/>
      <c r="C6" s="18"/>
      <c r="D6" s="18"/>
      <c r="E6" s="327" t="s">
        <v>1129</v>
      </c>
      <c r="F6" s="327"/>
      <c r="G6" s="327"/>
      <c r="H6" s="327"/>
      <c r="I6" s="327"/>
      <c r="J6" s="327"/>
      <c r="K6" s="327"/>
      <c r="L6" s="327"/>
      <c r="M6" s="327" t="s">
        <v>1153</v>
      </c>
      <c r="N6" s="327"/>
      <c r="O6" s="327"/>
      <c r="P6" s="327"/>
      <c r="Q6" s="327"/>
      <c r="R6" s="327"/>
      <c r="S6" s="327"/>
      <c r="T6" s="327"/>
      <c r="U6" s="327"/>
      <c r="V6" s="344" t="s">
        <v>1143</v>
      </c>
      <c r="W6" s="344"/>
      <c r="X6" s="344"/>
      <c r="Y6" s="344"/>
      <c r="Z6" s="473">
        <v>26377</v>
      </c>
      <c r="AA6" s="473"/>
      <c r="AB6" s="473"/>
      <c r="AC6" s="473"/>
      <c r="AD6" s="473"/>
      <c r="AE6" s="473"/>
      <c r="AF6" s="473">
        <v>351</v>
      </c>
      <c r="AG6" s="473"/>
      <c r="AH6" s="473"/>
      <c r="AI6" s="473"/>
      <c r="AJ6" s="473"/>
      <c r="AK6" s="473"/>
      <c r="AL6" s="474"/>
      <c r="AM6" s="474"/>
      <c r="AN6" s="474"/>
      <c r="AO6" s="474"/>
      <c r="AP6" s="16"/>
      <c r="AQ6" s="221">
        <v>350745241</v>
      </c>
    </row>
    <row r="7" spans="1:55" ht="26.25" customHeight="1" x14ac:dyDescent="0.4">
      <c r="A7" s="19"/>
      <c r="B7" s="18"/>
      <c r="C7" s="18"/>
      <c r="D7" s="18"/>
      <c r="E7" s="327" t="s">
        <v>1140</v>
      </c>
      <c r="F7" s="327"/>
      <c r="G7" s="327"/>
      <c r="H7" s="327"/>
      <c r="I7" s="327"/>
      <c r="J7" s="327"/>
      <c r="K7" s="327"/>
      <c r="L7" s="327"/>
      <c r="M7" s="327" t="s">
        <v>1154</v>
      </c>
      <c r="N7" s="327"/>
      <c r="O7" s="327"/>
      <c r="P7" s="327"/>
      <c r="Q7" s="327"/>
      <c r="R7" s="327"/>
      <c r="S7" s="327"/>
      <c r="T7" s="327"/>
      <c r="U7" s="327"/>
      <c r="V7" s="344" t="s">
        <v>1144</v>
      </c>
      <c r="W7" s="344"/>
      <c r="X7" s="344"/>
      <c r="Y7" s="344"/>
      <c r="Z7" s="473">
        <v>1</v>
      </c>
      <c r="AA7" s="473"/>
      <c r="AB7" s="473"/>
      <c r="AC7" s="473"/>
      <c r="AD7" s="473"/>
      <c r="AE7" s="473"/>
      <c r="AF7" s="473">
        <v>6</v>
      </c>
      <c r="AG7" s="473"/>
      <c r="AH7" s="473"/>
      <c r="AI7" s="473"/>
      <c r="AJ7" s="473"/>
      <c r="AK7" s="473"/>
      <c r="AL7" s="474"/>
      <c r="AM7" s="474"/>
      <c r="AN7" s="474"/>
      <c r="AO7" s="474"/>
      <c r="AP7" s="16"/>
      <c r="AQ7" s="221">
        <v>5786375</v>
      </c>
    </row>
    <row r="8" spans="1:55" ht="26.25" customHeight="1" x14ac:dyDescent="0.4">
      <c r="A8" s="19"/>
      <c r="B8" s="18"/>
      <c r="C8" s="18"/>
      <c r="D8" s="18"/>
      <c r="E8" s="327" t="s">
        <v>1141</v>
      </c>
      <c r="F8" s="327"/>
      <c r="G8" s="327"/>
      <c r="H8" s="327"/>
      <c r="I8" s="327"/>
      <c r="J8" s="327"/>
      <c r="K8" s="327"/>
      <c r="L8" s="327"/>
      <c r="M8" s="327" t="s">
        <v>1155</v>
      </c>
      <c r="N8" s="327"/>
      <c r="O8" s="327"/>
      <c r="P8" s="327"/>
      <c r="Q8" s="327"/>
      <c r="R8" s="327"/>
      <c r="S8" s="327"/>
      <c r="T8" s="327"/>
      <c r="U8" s="327"/>
      <c r="V8" s="344" t="s">
        <v>1145</v>
      </c>
      <c r="W8" s="344"/>
      <c r="X8" s="344"/>
      <c r="Y8" s="344"/>
      <c r="Z8" s="473">
        <v>0</v>
      </c>
      <c r="AA8" s="473"/>
      <c r="AB8" s="473"/>
      <c r="AC8" s="473"/>
      <c r="AD8" s="473"/>
      <c r="AE8" s="473"/>
      <c r="AF8" s="473">
        <v>0</v>
      </c>
      <c r="AG8" s="473"/>
      <c r="AH8" s="473"/>
      <c r="AI8" s="473"/>
      <c r="AJ8" s="473"/>
      <c r="AK8" s="473"/>
      <c r="AL8" s="474"/>
      <c r="AM8" s="474"/>
      <c r="AN8" s="474"/>
      <c r="AO8" s="474"/>
      <c r="AP8" s="16"/>
      <c r="AQ8" s="221">
        <v>1</v>
      </c>
    </row>
    <row r="9" spans="1:55" ht="26.25" customHeight="1" x14ac:dyDescent="0.4">
      <c r="A9" s="19"/>
      <c r="B9" s="18"/>
      <c r="C9" s="18"/>
      <c r="D9" s="18"/>
      <c r="E9" s="327" t="s">
        <v>1142</v>
      </c>
      <c r="F9" s="327"/>
      <c r="G9" s="327"/>
      <c r="H9" s="327"/>
      <c r="I9" s="327"/>
      <c r="J9" s="327"/>
      <c r="K9" s="327"/>
      <c r="L9" s="327"/>
      <c r="M9" s="327" t="s">
        <v>1156</v>
      </c>
      <c r="N9" s="327"/>
      <c r="O9" s="327"/>
      <c r="P9" s="327"/>
      <c r="Q9" s="327"/>
      <c r="R9" s="327"/>
      <c r="S9" s="327"/>
      <c r="T9" s="327"/>
      <c r="U9" s="327"/>
      <c r="V9" s="344" t="s">
        <v>1144</v>
      </c>
      <c r="W9" s="344"/>
      <c r="X9" s="344"/>
      <c r="Y9" s="344"/>
      <c r="Z9" s="473">
        <v>1</v>
      </c>
      <c r="AA9" s="473"/>
      <c r="AB9" s="473"/>
      <c r="AC9" s="473"/>
      <c r="AD9" s="473"/>
      <c r="AE9" s="473"/>
      <c r="AF9" s="473">
        <v>1</v>
      </c>
      <c r="AG9" s="473"/>
      <c r="AH9" s="473"/>
      <c r="AI9" s="473"/>
      <c r="AJ9" s="473"/>
      <c r="AK9" s="473"/>
      <c r="AL9" s="474"/>
      <c r="AM9" s="474"/>
      <c r="AN9" s="474"/>
      <c r="AO9" s="474"/>
      <c r="AP9" s="16"/>
      <c r="AQ9" s="221">
        <v>535291</v>
      </c>
    </row>
    <row r="10" spans="1:55" ht="26.25" hidden="1" customHeight="1" x14ac:dyDescent="0.4">
      <c r="A10" s="19"/>
      <c r="B10" s="18"/>
      <c r="C10" s="18"/>
      <c r="D10" s="18"/>
      <c r="E10" s="327"/>
      <c r="F10" s="327"/>
      <c r="G10" s="327"/>
      <c r="H10" s="327"/>
      <c r="I10" s="327"/>
      <c r="J10" s="327"/>
      <c r="K10" s="327"/>
      <c r="L10" s="327"/>
      <c r="M10" s="327"/>
      <c r="N10" s="327"/>
      <c r="O10" s="327"/>
      <c r="P10" s="327"/>
      <c r="Q10" s="327"/>
      <c r="R10" s="327"/>
      <c r="S10" s="327"/>
      <c r="T10" s="327"/>
      <c r="U10" s="327"/>
      <c r="V10" s="344"/>
      <c r="W10" s="344"/>
      <c r="X10" s="344"/>
      <c r="Y10" s="344"/>
      <c r="Z10" s="473"/>
      <c r="AA10" s="473"/>
      <c r="AB10" s="473"/>
      <c r="AC10" s="473"/>
      <c r="AD10" s="473"/>
      <c r="AE10" s="473"/>
      <c r="AF10" s="473"/>
      <c r="AG10" s="473"/>
      <c r="AH10" s="473"/>
      <c r="AI10" s="473"/>
      <c r="AJ10" s="473"/>
      <c r="AK10" s="473"/>
      <c r="AL10" s="474"/>
      <c r="AM10" s="474"/>
      <c r="AN10" s="474"/>
      <c r="AO10" s="474"/>
      <c r="AP10" s="16"/>
    </row>
    <row r="11" spans="1:55"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104"/>
      <c r="AA11" s="104"/>
      <c r="AB11" s="104"/>
      <c r="AC11" s="104"/>
      <c r="AD11" s="104"/>
      <c r="AE11" s="104"/>
      <c r="AF11" s="104"/>
      <c r="AG11" s="104"/>
      <c r="AH11" s="104"/>
      <c r="AI11" s="104"/>
      <c r="AJ11" s="104"/>
      <c r="AK11" s="104"/>
      <c r="AL11" s="21"/>
      <c r="AM11" s="21"/>
      <c r="AN11" s="21"/>
      <c r="AO11" s="21"/>
      <c r="AP11" s="20"/>
    </row>
    <row r="12" spans="1:55" ht="21.75" customHeight="1" x14ac:dyDescent="0.4">
      <c r="A12" s="25"/>
      <c r="B12" s="24"/>
      <c r="C12" s="23"/>
      <c r="D12" s="46"/>
      <c r="E12" s="476" t="s">
        <v>1187</v>
      </c>
      <c r="F12" s="476"/>
      <c r="G12" s="476"/>
      <c r="H12" s="476"/>
      <c r="I12" s="476"/>
      <c r="J12" s="476"/>
      <c r="K12" s="476"/>
      <c r="L12" s="476"/>
      <c r="M12" s="476"/>
      <c r="N12" s="476"/>
      <c r="O12" s="476"/>
      <c r="P12" s="476"/>
      <c r="Q12" s="476"/>
      <c r="R12" s="476"/>
      <c r="S12" s="476"/>
      <c r="T12" s="476"/>
      <c r="U12" s="476"/>
      <c r="V12" s="476"/>
      <c r="W12" s="476"/>
      <c r="X12" s="476"/>
      <c r="Y12" s="476"/>
      <c r="Z12" s="476"/>
      <c r="AA12" s="476"/>
      <c r="AB12" s="476"/>
      <c r="AC12" s="476"/>
      <c r="AD12" s="476"/>
      <c r="AE12" s="476"/>
      <c r="AF12" s="476"/>
      <c r="AG12" s="476"/>
      <c r="AH12" s="476"/>
      <c r="AI12" s="476"/>
      <c r="AJ12" s="476"/>
      <c r="AK12" s="476"/>
      <c r="AL12" s="87"/>
      <c r="AM12" s="87"/>
      <c r="AN12" s="87"/>
      <c r="AO12" s="87"/>
      <c r="AP12" s="90" t="s">
        <v>222</v>
      </c>
      <c r="AQ12" s="46"/>
      <c r="AR12" s="46"/>
      <c r="AS12" s="46"/>
      <c r="AT12" s="46"/>
      <c r="AU12" s="46"/>
      <c r="AV12" s="46"/>
      <c r="AW12" s="46"/>
      <c r="AX12" s="46"/>
      <c r="AY12" s="46"/>
      <c r="AZ12" s="46"/>
      <c r="BA12" s="46"/>
      <c r="BB12" s="46"/>
      <c r="BC12" s="26"/>
    </row>
    <row r="15" spans="1:55" ht="54" customHeight="1" x14ac:dyDescent="0.4">
      <c r="A15" s="237" t="s">
        <v>260</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c r="AL15" s="93"/>
      <c r="AM15" s="93"/>
      <c r="AN15" s="93"/>
      <c r="AO15" s="93"/>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V17" sqref="V17"/>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9"/>
      <c r="B2" s="241" t="s">
        <v>1064</v>
      </c>
      <c r="C2" s="241"/>
      <c r="D2" s="241"/>
      <c r="E2" s="241"/>
      <c r="F2" s="241"/>
      <c r="G2" s="241"/>
      <c r="H2" s="241"/>
      <c r="I2" s="241"/>
      <c r="J2" s="241"/>
      <c r="K2" s="241"/>
      <c r="L2" s="241"/>
      <c r="M2" s="241"/>
      <c r="N2" s="241"/>
      <c r="O2" s="241"/>
      <c r="P2" s="241"/>
      <c r="Q2" s="241"/>
      <c r="R2" s="241"/>
      <c r="S2" s="241"/>
      <c r="T2" s="241"/>
      <c r="U2" s="241"/>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4">
      <c r="A4" s="19"/>
      <c r="B4" s="18"/>
      <c r="C4" s="18"/>
      <c r="D4" s="18"/>
      <c r="E4" s="18"/>
      <c r="F4" s="18"/>
      <c r="G4" s="18"/>
      <c r="H4" s="18"/>
      <c r="I4" s="18"/>
      <c r="J4" s="18"/>
      <c r="K4" s="18"/>
      <c r="L4" s="18"/>
      <c r="M4" s="18"/>
      <c r="N4" s="18"/>
      <c r="O4" s="18"/>
      <c r="P4" s="18"/>
      <c r="Q4" s="18"/>
      <c r="R4" s="18"/>
      <c r="S4" s="18"/>
      <c r="T4" s="18"/>
      <c r="U4" s="18"/>
      <c r="V4" s="18"/>
      <c r="W4" s="18"/>
      <c r="X4" s="18"/>
      <c r="Y4" s="472" t="s">
        <v>261</v>
      </c>
      <c r="Z4" s="472"/>
      <c r="AA4" s="472"/>
      <c r="AB4" s="472"/>
      <c r="AC4" s="472"/>
      <c r="AD4" s="472"/>
      <c r="AE4" s="472"/>
      <c r="AF4" s="472"/>
      <c r="AG4" s="16"/>
    </row>
    <row r="5" spans="1:50" ht="30" customHeight="1" x14ac:dyDescent="0.3">
      <c r="A5" s="49"/>
      <c r="B5" s="49"/>
      <c r="C5" s="330" t="s">
        <v>244</v>
      </c>
      <c r="D5" s="330"/>
      <c r="E5" s="330"/>
      <c r="F5" s="330"/>
      <c r="G5" s="330"/>
      <c r="H5" s="330"/>
      <c r="I5" s="330"/>
      <c r="J5" s="330"/>
      <c r="K5" s="330" t="s">
        <v>248</v>
      </c>
      <c r="L5" s="330"/>
      <c r="M5" s="330"/>
      <c r="N5" s="330"/>
      <c r="O5" s="330"/>
      <c r="P5" s="330"/>
      <c r="Q5" s="330" t="s">
        <v>245</v>
      </c>
      <c r="R5" s="330"/>
      <c r="S5" s="330"/>
      <c r="T5" s="330"/>
      <c r="U5" s="330"/>
      <c r="V5" s="454" t="s">
        <v>264</v>
      </c>
      <c r="W5" s="454"/>
      <c r="X5" s="454"/>
      <c r="Y5" s="454"/>
      <c r="Z5" s="454"/>
      <c r="AA5" s="454"/>
      <c r="AB5" s="454" t="s">
        <v>263</v>
      </c>
      <c r="AC5" s="454"/>
      <c r="AD5" s="454"/>
      <c r="AE5" s="454"/>
      <c r="AF5" s="454"/>
    </row>
    <row r="6" spans="1:50" ht="30" customHeight="1" x14ac:dyDescent="0.3">
      <c r="A6" s="49"/>
      <c r="B6" s="49"/>
      <c r="C6" s="331" t="s">
        <v>1074</v>
      </c>
      <c r="D6" s="331"/>
      <c r="E6" s="331"/>
      <c r="F6" s="331"/>
      <c r="G6" s="331"/>
      <c r="H6" s="331"/>
      <c r="I6" s="331"/>
      <c r="J6" s="331"/>
      <c r="K6" s="470"/>
      <c r="L6" s="470"/>
      <c r="M6" s="470"/>
      <c r="N6" s="470"/>
      <c r="O6" s="470"/>
      <c r="P6" s="470"/>
      <c r="Q6" s="471"/>
      <c r="R6" s="471"/>
      <c r="S6" s="471"/>
      <c r="T6" s="471"/>
      <c r="U6" s="471"/>
      <c r="V6" s="469"/>
      <c r="W6" s="469"/>
      <c r="X6" s="469"/>
      <c r="Y6" s="469"/>
      <c r="Z6" s="469"/>
      <c r="AA6" s="469"/>
      <c r="AB6" s="342"/>
      <c r="AC6" s="342"/>
      <c r="AD6" s="342"/>
      <c r="AE6" s="342"/>
      <c r="AF6" s="342"/>
    </row>
    <row r="7" spans="1:50" ht="30" customHeight="1" x14ac:dyDescent="0.3">
      <c r="A7" s="49"/>
      <c r="B7" s="49"/>
      <c r="C7" s="331" t="s">
        <v>1075</v>
      </c>
      <c r="D7" s="331"/>
      <c r="E7" s="331"/>
      <c r="F7" s="331"/>
      <c r="G7" s="331"/>
      <c r="H7" s="331"/>
      <c r="I7" s="331"/>
      <c r="J7" s="331"/>
      <c r="K7" s="470"/>
      <c r="L7" s="470"/>
      <c r="M7" s="470"/>
      <c r="N7" s="470"/>
      <c r="O7" s="470"/>
      <c r="P7" s="470"/>
      <c r="Q7" s="471"/>
      <c r="R7" s="471"/>
      <c r="S7" s="471"/>
      <c r="T7" s="471"/>
      <c r="U7" s="471"/>
      <c r="V7" s="469"/>
      <c r="W7" s="469"/>
      <c r="X7" s="469"/>
      <c r="Y7" s="469"/>
      <c r="Z7" s="469"/>
      <c r="AA7" s="469"/>
      <c r="AB7" s="342"/>
      <c r="AC7" s="342"/>
      <c r="AD7" s="342"/>
      <c r="AE7" s="342"/>
      <c r="AF7" s="342"/>
    </row>
    <row r="8" spans="1:50" ht="30" customHeight="1" x14ac:dyDescent="0.3">
      <c r="A8" s="49"/>
      <c r="B8" s="49"/>
      <c r="C8" s="331" t="s">
        <v>1075</v>
      </c>
      <c r="D8" s="331"/>
      <c r="E8" s="331"/>
      <c r="F8" s="331"/>
      <c r="G8" s="331"/>
      <c r="H8" s="331"/>
      <c r="I8" s="331"/>
      <c r="J8" s="331"/>
      <c r="K8" s="470"/>
      <c r="L8" s="470"/>
      <c r="M8" s="470"/>
      <c r="N8" s="470"/>
      <c r="O8" s="470"/>
      <c r="P8" s="470"/>
      <c r="Q8" s="471"/>
      <c r="R8" s="471"/>
      <c r="S8" s="471"/>
      <c r="T8" s="471"/>
      <c r="U8" s="471"/>
      <c r="V8" s="469"/>
      <c r="W8" s="469"/>
      <c r="X8" s="469"/>
      <c r="Y8" s="469"/>
      <c r="Z8" s="469"/>
      <c r="AA8" s="469"/>
      <c r="AB8" s="342"/>
      <c r="AC8" s="342"/>
      <c r="AD8" s="342"/>
      <c r="AE8" s="342"/>
      <c r="AF8" s="342"/>
    </row>
    <row r="9" spans="1:50" ht="30" customHeight="1" x14ac:dyDescent="0.3">
      <c r="A9" s="49"/>
      <c r="B9" s="49"/>
      <c r="C9" s="331" t="s">
        <v>1075</v>
      </c>
      <c r="D9" s="331"/>
      <c r="E9" s="331"/>
      <c r="F9" s="331"/>
      <c r="G9" s="331"/>
      <c r="H9" s="331"/>
      <c r="I9" s="331"/>
      <c r="J9" s="331"/>
      <c r="K9" s="470"/>
      <c r="L9" s="470"/>
      <c r="M9" s="470"/>
      <c r="N9" s="470"/>
      <c r="O9" s="470"/>
      <c r="P9" s="470"/>
      <c r="Q9" s="471"/>
      <c r="R9" s="471"/>
      <c r="S9" s="471"/>
      <c r="T9" s="471"/>
      <c r="U9" s="471"/>
      <c r="V9" s="469"/>
      <c r="W9" s="469"/>
      <c r="X9" s="469"/>
      <c r="Y9" s="469"/>
      <c r="Z9" s="469"/>
      <c r="AA9" s="469"/>
      <c r="AB9" s="342"/>
      <c r="AC9" s="342"/>
      <c r="AD9" s="342"/>
      <c r="AE9" s="342"/>
      <c r="AF9" s="342"/>
    </row>
    <row r="10" spans="1:50" ht="30" customHeight="1" x14ac:dyDescent="0.3">
      <c r="A10" s="49"/>
      <c r="B10" s="49"/>
      <c r="C10" s="331" t="s">
        <v>1075</v>
      </c>
      <c r="D10" s="331"/>
      <c r="E10" s="331"/>
      <c r="F10" s="331"/>
      <c r="G10" s="331"/>
      <c r="H10" s="331"/>
      <c r="I10" s="331"/>
      <c r="J10" s="331"/>
      <c r="K10" s="470"/>
      <c r="L10" s="470"/>
      <c r="M10" s="470"/>
      <c r="N10" s="470"/>
      <c r="O10" s="470"/>
      <c r="P10" s="470"/>
      <c r="Q10" s="471"/>
      <c r="R10" s="471"/>
      <c r="S10" s="471"/>
      <c r="T10" s="471"/>
      <c r="U10" s="471"/>
      <c r="V10" s="469"/>
      <c r="W10" s="469"/>
      <c r="X10" s="469"/>
      <c r="Y10" s="469"/>
      <c r="Z10" s="469"/>
      <c r="AA10" s="469"/>
      <c r="AB10" s="342"/>
      <c r="AC10" s="342"/>
      <c r="AD10" s="342"/>
      <c r="AE10" s="342"/>
      <c r="AF10" s="342"/>
    </row>
    <row r="11" spans="1:50" ht="30" customHeight="1" x14ac:dyDescent="0.3">
      <c r="A11" s="49"/>
      <c r="B11" s="49"/>
      <c r="C11" s="331" t="s">
        <v>1076</v>
      </c>
      <c r="D11" s="331"/>
      <c r="E11" s="331"/>
      <c r="F11" s="331"/>
      <c r="G11" s="331"/>
      <c r="H11" s="331"/>
      <c r="I11" s="331"/>
      <c r="J11" s="331"/>
      <c r="K11" s="470"/>
      <c r="L11" s="470"/>
      <c r="M11" s="470"/>
      <c r="N11" s="470"/>
      <c r="O11" s="470"/>
      <c r="P11" s="470"/>
      <c r="Q11" s="471"/>
      <c r="R11" s="471"/>
      <c r="S11" s="471"/>
      <c r="T11" s="471"/>
      <c r="U11" s="471"/>
      <c r="V11" s="469"/>
      <c r="W11" s="469"/>
      <c r="X11" s="469"/>
      <c r="Y11" s="469"/>
      <c r="Z11" s="469"/>
      <c r="AA11" s="469"/>
      <c r="AB11" s="342"/>
      <c r="AC11" s="342"/>
      <c r="AD11" s="342"/>
      <c r="AE11" s="342"/>
      <c r="AF11" s="342"/>
    </row>
    <row r="12" spans="1:50" ht="30" customHeight="1" x14ac:dyDescent="0.3">
      <c r="A12" s="49"/>
      <c r="B12" s="49"/>
      <c r="C12" s="331" t="s">
        <v>262</v>
      </c>
      <c r="D12" s="331"/>
      <c r="E12" s="331"/>
      <c r="F12" s="331"/>
      <c r="G12" s="331"/>
      <c r="H12" s="331"/>
      <c r="I12" s="331"/>
      <c r="J12" s="331"/>
      <c r="K12" s="470"/>
      <c r="L12" s="470"/>
      <c r="M12" s="470"/>
      <c r="N12" s="470"/>
      <c r="O12" s="470"/>
      <c r="P12" s="470"/>
      <c r="Q12" s="471"/>
      <c r="R12" s="471"/>
      <c r="S12" s="471"/>
      <c r="T12" s="471"/>
      <c r="U12" s="471"/>
      <c r="V12" s="469"/>
      <c r="W12" s="469"/>
      <c r="X12" s="469"/>
      <c r="Y12" s="469"/>
      <c r="Z12" s="469"/>
      <c r="AA12" s="469"/>
      <c r="AB12" s="342"/>
      <c r="AC12" s="342"/>
      <c r="AD12" s="342"/>
      <c r="AE12" s="342"/>
      <c r="AF12" s="342"/>
    </row>
    <row r="13" spans="1:50" ht="30" customHeight="1" x14ac:dyDescent="0.3">
      <c r="A13" s="49"/>
      <c r="B13" s="49"/>
      <c r="C13" s="331" t="s">
        <v>262</v>
      </c>
      <c r="D13" s="331"/>
      <c r="E13" s="331"/>
      <c r="F13" s="331"/>
      <c r="G13" s="331"/>
      <c r="H13" s="331"/>
      <c r="I13" s="331"/>
      <c r="J13" s="331"/>
      <c r="K13" s="470"/>
      <c r="L13" s="470"/>
      <c r="M13" s="470"/>
      <c r="N13" s="470"/>
      <c r="O13" s="470"/>
      <c r="P13" s="470"/>
      <c r="Q13" s="471"/>
      <c r="R13" s="471"/>
      <c r="S13" s="471"/>
      <c r="T13" s="471"/>
      <c r="U13" s="471"/>
      <c r="V13" s="469"/>
      <c r="W13" s="469"/>
      <c r="X13" s="469"/>
      <c r="Y13" s="469"/>
      <c r="Z13" s="469"/>
      <c r="AA13" s="469"/>
      <c r="AB13" s="342"/>
      <c r="AC13" s="342"/>
      <c r="AD13" s="342"/>
      <c r="AE13" s="342"/>
      <c r="AF13" s="342"/>
    </row>
    <row r="14" spans="1:50" ht="30" customHeight="1" x14ac:dyDescent="0.3">
      <c r="A14" s="49"/>
      <c r="B14" s="49"/>
      <c r="C14" s="331" t="s">
        <v>1077</v>
      </c>
      <c r="D14" s="331"/>
      <c r="E14" s="331"/>
      <c r="F14" s="331"/>
      <c r="G14" s="331"/>
      <c r="H14" s="331"/>
      <c r="I14" s="331"/>
      <c r="J14" s="331"/>
      <c r="K14" s="470" t="s">
        <v>1188</v>
      </c>
      <c r="L14" s="470"/>
      <c r="M14" s="470"/>
      <c r="N14" s="470"/>
      <c r="O14" s="470"/>
      <c r="P14" s="470"/>
      <c r="Q14" s="471">
        <v>43</v>
      </c>
      <c r="R14" s="471"/>
      <c r="S14" s="471"/>
      <c r="T14" s="471"/>
      <c r="U14" s="471"/>
      <c r="V14" s="469">
        <v>43</v>
      </c>
      <c r="W14" s="469"/>
      <c r="X14" s="469"/>
      <c r="Y14" s="469"/>
      <c r="Z14" s="469"/>
      <c r="AA14" s="469"/>
      <c r="AB14" s="342"/>
      <c r="AC14" s="342"/>
      <c r="AD14" s="342"/>
      <c r="AE14" s="342"/>
      <c r="AF14" s="342"/>
    </row>
    <row r="15" spans="1:50" ht="30" customHeight="1" x14ac:dyDescent="0.3">
      <c r="A15" s="49"/>
      <c r="B15" s="49"/>
      <c r="C15" s="331" t="s">
        <v>297</v>
      </c>
      <c r="D15" s="331"/>
      <c r="E15" s="331"/>
      <c r="F15" s="331"/>
      <c r="G15" s="331"/>
      <c r="H15" s="331"/>
      <c r="I15" s="331"/>
      <c r="J15" s="331"/>
      <c r="K15" s="470" t="s">
        <v>1189</v>
      </c>
      <c r="L15" s="470"/>
      <c r="M15" s="470"/>
      <c r="N15" s="470"/>
      <c r="O15" s="470"/>
      <c r="P15" s="470"/>
      <c r="Q15" s="471">
        <v>69</v>
      </c>
      <c r="R15" s="471"/>
      <c r="S15" s="471"/>
      <c r="T15" s="471"/>
      <c r="U15" s="471"/>
      <c r="V15" s="469">
        <v>69</v>
      </c>
      <c r="W15" s="469"/>
      <c r="X15" s="469"/>
      <c r="Y15" s="469"/>
      <c r="Z15" s="469"/>
      <c r="AA15" s="469"/>
      <c r="AB15" s="342"/>
      <c r="AC15" s="342"/>
      <c r="AD15" s="342"/>
      <c r="AE15" s="342"/>
      <c r="AF15" s="342"/>
    </row>
    <row r="16" spans="1:50" ht="30" customHeight="1" x14ac:dyDescent="0.3">
      <c r="A16" s="49"/>
      <c r="B16" s="49"/>
      <c r="C16" s="331" t="s">
        <v>297</v>
      </c>
      <c r="D16" s="331"/>
      <c r="E16" s="331"/>
      <c r="F16" s="331"/>
      <c r="G16" s="331"/>
      <c r="H16" s="331"/>
      <c r="I16" s="331"/>
      <c r="J16" s="331"/>
      <c r="K16" s="470" t="s">
        <v>1146</v>
      </c>
      <c r="L16" s="470"/>
      <c r="M16" s="470"/>
      <c r="N16" s="470"/>
      <c r="O16" s="470"/>
      <c r="P16" s="470"/>
      <c r="Q16" s="471">
        <v>3</v>
      </c>
      <c r="R16" s="471"/>
      <c r="S16" s="471"/>
      <c r="T16" s="471"/>
      <c r="U16" s="471"/>
      <c r="V16" s="469">
        <v>3</v>
      </c>
      <c r="W16" s="469"/>
      <c r="X16" s="469"/>
      <c r="Y16" s="469"/>
      <c r="Z16" s="469"/>
      <c r="AA16" s="469"/>
      <c r="AB16" s="477" t="s">
        <v>1147</v>
      </c>
      <c r="AC16" s="478"/>
      <c r="AD16" s="478"/>
      <c r="AE16" s="478"/>
      <c r="AF16" s="478"/>
    </row>
    <row r="17" spans="1:46" ht="7.5" customHeight="1" x14ac:dyDescent="0.4">
      <c r="A17" s="25"/>
      <c r="B17" s="24"/>
      <c r="C17" s="23"/>
      <c r="D17" s="23"/>
      <c r="E17" s="27"/>
      <c r="F17" s="27"/>
      <c r="G17" s="27"/>
      <c r="H17" s="27"/>
      <c r="I17" s="27"/>
      <c r="J17" s="27"/>
      <c r="K17" s="27"/>
      <c r="L17" s="27"/>
      <c r="M17" s="27"/>
      <c r="N17" s="27"/>
      <c r="O17" s="27"/>
      <c r="P17" s="21"/>
      <c r="Q17" s="21"/>
      <c r="R17" s="21"/>
      <c r="S17" s="21"/>
      <c r="T17" s="21"/>
      <c r="U17" s="21"/>
      <c r="V17" s="21"/>
      <c r="W17" s="21"/>
      <c r="X17" s="21"/>
      <c r="Y17" s="21"/>
      <c r="Z17" s="21"/>
      <c r="AA17" s="21"/>
      <c r="AB17" s="21"/>
      <c r="AC17" s="21"/>
      <c r="AD17" s="21"/>
      <c r="AE17" s="21"/>
      <c r="AF17" s="21"/>
      <c r="AG17" s="20"/>
    </row>
    <row r="18" spans="1:46" ht="26.25" customHeight="1" x14ac:dyDescent="0.4">
      <c r="A18" s="25"/>
      <c r="B18" s="24"/>
      <c r="C18" s="23"/>
      <c r="D18" s="46"/>
      <c r="E18" s="312"/>
      <c r="F18" s="312"/>
      <c r="G18" s="312"/>
      <c r="H18" s="312"/>
      <c r="I18" s="312"/>
      <c r="J18" s="312"/>
      <c r="K18" s="312"/>
      <c r="L18" s="312"/>
      <c r="M18" s="312"/>
      <c r="N18" s="312"/>
      <c r="O18" s="312"/>
      <c r="P18" s="312"/>
      <c r="Q18" s="312"/>
      <c r="R18" s="312"/>
      <c r="S18" s="312"/>
      <c r="T18" s="312"/>
      <c r="U18" s="312"/>
      <c r="V18" s="312"/>
      <c r="W18" s="312"/>
      <c r="X18" s="312"/>
      <c r="Y18" s="312"/>
      <c r="Z18" s="312"/>
      <c r="AA18" s="312"/>
      <c r="AB18" s="312"/>
      <c r="AC18" s="312"/>
      <c r="AD18" s="312"/>
      <c r="AE18" s="312"/>
      <c r="AF18" s="312"/>
      <c r="AG18" s="90" t="s">
        <v>247</v>
      </c>
      <c r="AH18" s="46"/>
      <c r="AI18" s="46"/>
      <c r="AJ18" s="46"/>
      <c r="AK18" s="46"/>
      <c r="AL18" s="46"/>
      <c r="AM18" s="46"/>
      <c r="AN18" s="46"/>
      <c r="AO18" s="46"/>
      <c r="AP18" s="46"/>
      <c r="AQ18" s="46"/>
      <c r="AR18" s="46"/>
      <c r="AS18" s="46"/>
      <c r="AT18" s="26"/>
    </row>
    <row r="21" spans="1:46" ht="62.25" customHeight="1" x14ac:dyDescent="0.4">
      <c r="A21" s="237" t="s">
        <v>259</v>
      </c>
      <c r="B21" s="238"/>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9"/>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2"/>
  <sheetViews>
    <sheetView view="pageBreakPreview" topLeftCell="A10" zoomScaleNormal="85" zoomScaleSheetLayoutView="100" workbookViewId="0">
      <selection activeCell="E30" sqref="E30"/>
    </sheetView>
  </sheetViews>
  <sheetFormatPr defaultRowHeight="17.399999999999999" x14ac:dyDescent="0.4"/>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x14ac:dyDescent="0.4">
      <c r="A2" s="482" t="s">
        <v>276</v>
      </c>
      <c r="B2" s="482"/>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19"/>
      <c r="AI2" s="19"/>
      <c r="AJ2" s="19"/>
      <c r="AK2" s="37"/>
      <c r="AL2" s="16"/>
    </row>
    <row r="3" spans="1:49" ht="19.8" x14ac:dyDescent="0.4">
      <c r="A3" s="106"/>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9"/>
      <c r="AI3" s="19"/>
      <c r="AJ3" s="19"/>
      <c r="AK3" s="37"/>
      <c r="AL3" s="16"/>
    </row>
    <row r="4" spans="1:49" ht="19.8" x14ac:dyDescent="0.4">
      <c r="A4" s="19"/>
      <c r="B4" s="241" t="s">
        <v>1065</v>
      </c>
      <c r="C4" s="241"/>
      <c r="D4" s="241"/>
      <c r="E4" s="241"/>
      <c r="F4" s="241"/>
      <c r="G4" s="241"/>
      <c r="H4" s="241"/>
      <c r="I4" s="241"/>
      <c r="J4" s="241"/>
      <c r="K4" s="241"/>
      <c r="L4" s="241"/>
      <c r="M4" s="241"/>
      <c r="N4" s="241"/>
      <c r="O4" s="241"/>
      <c r="P4" s="241"/>
      <c r="Q4" s="241"/>
      <c r="R4" s="241"/>
      <c r="S4" s="241"/>
      <c r="T4" s="241"/>
      <c r="U4" s="241"/>
      <c r="V4" s="241"/>
      <c r="W4" s="241"/>
      <c r="X4" s="241"/>
      <c r="Y4" s="241"/>
      <c r="Z4" s="241"/>
      <c r="AA4" s="19"/>
      <c r="AB4" s="19"/>
      <c r="AC4" s="19"/>
      <c r="AD4" s="19"/>
      <c r="AE4" s="19"/>
      <c r="AF4" s="19"/>
      <c r="AG4" s="19"/>
      <c r="AH4" s="19"/>
      <c r="AI4" s="19"/>
      <c r="AJ4" s="19"/>
      <c r="AK4" s="19"/>
      <c r="AL4" s="19"/>
      <c r="AM4" s="19"/>
      <c r="AN4" s="19"/>
      <c r="AO4" s="19"/>
      <c r="AP4" s="19"/>
      <c r="AQ4" s="19"/>
      <c r="AR4" s="19"/>
      <c r="AS4" s="19"/>
      <c r="AT4" s="19"/>
      <c r="AU4" s="37"/>
      <c r="AV4" s="1"/>
      <c r="AW4" s="1"/>
    </row>
    <row r="5" spans="1:49" x14ac:dyDescent="0.4">
      <c r="AA5" s="315" t="s">
        <v>226</v>
      </c>
      <c r="AB5" s="315"/>
      <c r="AC5" s="315"/>
      <c r="AD5" s="315"/>
      <c r="AE5" s="315"/>
      <c r="AF5" s="315"/>
      <c r="AG5" s="315"/>
      <c r="AH5" s="315"/>
      <c r="AI5" s="315"/>
      <c r="AJ5" s="315"/>
      <c r="AK5" s="315"/>
    </row>
    <row r="6" spans="1:49" s="97" customFormat="1" ht="30" customHeight="1" x14ac:dyDescent="0.3">
      <c r="A6" s="49"/>
      <c r="B6" s="49"/>
      <c r="C6" s="330" t="s">
        <v>266</v>
      </c>
      <c r="D6" s="330"/>
      <c r="E6" s="330"/>
      <c r="F6" s="330" t="s">
        <v>211</v>
      </c>
      <c r="G6" s="330"/>
      <c r="H6" s="330"/>
      <c r="I6" s="330"/>
      <c r="J6" s="330"/>
      <c r="K6" s="454" t="s">
        <v>267</v>
      </c>
      <c r="L6" s="454"/>
      <c r="M6" s="454"/>
      <c r="N6" s="454"/>
      <c r="O6" s="454"/>
      <c r="P6" s="454"/>
      <c r="Q6" s="454"/>
      <c r="R6" s="454"/>
      <c r="S6" s="454" t="s">
        <v>268</v>
      </c>
      <c r="T6" s="454"/>
      <c r="U6" s="454"/>
      <c r="V6" s="454"/>
      <c r="W6" s="454"/>
      <c r="X6" s="454" t="s">
        <v>269</v>
      </c>
      <c r="Y6" s="454"/>
      <c r="Z6" s="454"/>
      <c r="AA6" s="454"/>
      <c r="AB6" s="454" t="s">
        <v>270</v>
      </c>
      <c r="AC6" s="454"/>
      <c r="AD6" s="454"/>
      <c r="AE6" s="454"/>
      <c r="AF6" s="454" t="s">
        <v>118</v>
      </c>
      <c r="AG6" s="454"/>
      <c r="AH6" s="454"/>
      <c r="AI6" s="454"/>
      <c r="AJ6" s="454"/>
      <c r="AK6" s="454"/>
      <c r="AL6" s="99"/>
      <c r="AM6" s="99"/>
      <c r="AN6" s="99"/>
    </row>
    <row r="7" spans="1:49" s="97" customFormat="1" ht="37.5" customHeight="1" x14ac:dyDescent="0.25">
      <c r="A7" s="107"/>
      <c r="B7" s="107"/>
      <c r="C7" s="450"/>
      <c r="D7" s="450"/>
      <c r="E7" s="450"/>
      <c r="F7" s="450"/>
      <c r="G7" s="450"/>
      <c r="H7" s="450"/>
      <c r="I7" s="450"/>
      <c r="J7" s="450"/>
      <c r="K7" s="451"/>
      <c r="L7" s="451"/>
      <c r="M7" s="451"/>
      <c r="N7" s="451"/>
      <c r="O7" s="451"/>
      <c r="P7" s="451"/>
      <c r="Q7" s="451"/>
      <c r="R7" s="451"/>
      <c r="S7" s="483"/>
      <c r="T7" s="483"/>
      <c r="U7" s="483"/>
      <c r="V7" s="483"/>
      <c r="W7" s="483"/>
      <c r="X7" s="484"/>
      <c r="Y7" s="484"/>
      <c r="Z7" s="484"/>
      <c r="AA7" s="484"/>
      <c r="AB7" s="484"/>
      <c r="AC7" s="484"/>
      <c r="AD7" s="484"/>
      <c r="AE7" s="484"/>
      <c r="AF7" s="485"/>
      <c r="AG7" s="485"/>
      <c r="AH7" s="485"/>
      <c r="AI7" s="485"/>
      <c r="AJ7" s="485"/>
      <c r="AK7" s="485"/>
      <c r="AL7" s="99"/>
      <c r="AM7" s="99"/>
      <c r="AN7" s="99"/>
    </row>
    <row r="8" spans="1:49" s="97" customFormat="1" ht="37.5" hidden="1" customHeight="1" x14ac:dyDescent="0.25">
      <c r="A8" s="107"/>
      <c r="B8" s="107"/>
      <c r="C8" s="450"/>
      <c r="D8" s="450"/>
      <c r="E8" s="450"/>
      <c r="F8" s="450"/>
      <c r="G8" s="450"/>
      <c r="H8" s="450"/>
      <c r="I8" s="450"/>
      <c r="J8" s="450"/>
      <c r="K8" s="451"/>
      <c r="L8" s="451"/>
      <c r="M8" s="451"/>
      <c r="N8" s="451"/>
      <c r="O8" s="451"/>
      <c r="P8" s="451"/>
      <c r="Q8" s="451"/>
      <c r="R8" s="451"/>
      <c r="S8" s="483"/>
      <c r="T8" s="483"/>
      <c r="U8" s="483"/>
      <c r="V8" s="483"/>
      <c r="W8" s="483"/>
      <c r="X8" s="484"/>
      <c r="Y8" s="484"/>
      <c r="Z8" s="484"/>
      <c r="AA8" s="484"/>
      <c r="AB8" s="484"/>
      <c r="AC8" s="484"/>
      <c r="AD8" s="484"/>
      <c r="AE8" s="484"/>
      <c r="AF8" s="485"/>
      <c r="AG8" s="485"/>
      <c r="AH8" s="485"/>
      <c r="AI8" s="485"/>
      <c r="AJ8" s="485"/>
      <c r="AK8" s="485"/>
      <c r="AL8" s="99"/>
      <c r="AM8" s="99"/>
      <c r="AN8" s="99"/>
    </row>
    <row r="9" spans="1:49" ht="18.75" customHeight="1" x14ac:dyDescent="0.4">
      <c r="A9" s="19"/>
      <c r="B9" s="18"/>
      <c r="C9" s="18"/>
      <c r="D9" s="47"/>
      <c r="E9" s="479" t="s">
        <v>271</v>
      </c>
      <c r="F9" s="479"/>
      <c r="G9" s="479"/>
      <c r="H9" s="479"/>
      <c r="I9" s="479"/>
      <c r="J9" s="479"/>
      <c r="K9" s="479"/>
      <c r="L9" s="479"/>
      <c r="M9" s="479"/>
      <c r="N9" s="479"/>
      <c r="O9" s="479"/>
      <c r="P9" s="479"/>
      <c r="Q9" s="479"/>
      <c r="R9" s="479"/>
      <c r="S9" s="479"/>
      <c r="T9" s="479"/>
      <c r="U9" s="479"/>
      <c r="V9" s="479"/>
      <c r="W9" s="479"/>
      <c r="X9" s="479"/>
      <c r="Y9" s="479"/>
      <c r="Z9" s="479"/>
      <c r="AA9" s="479"/>
      <c r="AB9" s="479"/>
      <c r="AC9" s="479"/>
      <c r="AD9" s="479"/>
      <c r="AE9" s="479"/>
      <c r="AF9" s="479"/>
      <c r="AG9" s="479"/>
      <c r="AH9" s="479"/>
      <c r="AI9" s="23"/>
      <c r="AJ9" s="23"/>
      <c r="AK9" s="23"/>
      <c r="AL9" s="16"/>
    </row>
    <row r="10" spans="1:49" ht="26.25" customHeight="1" x14ac:dyDescent="0.4">
      <c r="A10" s="25"/>
      <c r="B10" s="24"/>
      <c r="C10" s="23"/>
      <c r="D10" s="23"/>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90" t="s">
        <v>222</v>
      </c>
      <c r="AO10" s="1"/>
      <c r="AP10" s="1"/>
      <c r="AQ10" s="1"/>
      <c r="AR10" s="1"/>
      <c r="AS10" s="1"/>
      <c r="AT10" s="1"/>
    </row>
    <row r="11" spans="1:49" ht="19.8" x14ac:dyDescent="0.4">
      <c r="A11" s="19"/>
      <c r="B11" s="18"/>
      <c r="C11" s="18"/>
      <c r="D11" s="18"/>
      <c r="E11" s="18"/>
      <c r="F11" s="18"/>
      <c r="G11" s="18"/>
      <c r="H11" s="18"/>
      <c r="I11" s="18"/>
      <c r="J11" s="18"/>
      <c r="K11" s="18"/>
      <c r="L11" s="18"/>
      <c r="M11" s="18"/>
      <c r="N11" s="18"/>
      <c r="O11" s="18"/>
      <c r="P11" s="18"/>
      <c r="Q11" s="19"/>
      <c r="R11" s="19"/>
      <c r="S11" s="19"/>
      <c r="T11" s="19"/>
      <c r="U11" s="19"/>
      <c r="V11" s="19"/>
      <c r="W11" s="19"/>
      <c r="X11" s="19"/>
      <c r="Y11" s="19"/>
      <c r="Z11" s="19"/>
      <c r="AA11" s="19"/>
      <c r="AB11" s="19"/>
      <c r="AC11" s="19"/>
      <c r="AD11" s="19"/>
      <c r="AE11" s="19"/>
      <c r="AF11" s="19"/>
      <c r="AG11" s="19"/>
      <c r="AH11" s="19"/>
      <c r="AI11" s="19"/>
      <c r="AJ11" s="19"/>
      <c r="AK11" s="37"/>
      <c r="AL11" s="16"/>
    </row>
    <row r="12" spans="1:49" ht="18.75" customHeight="1" x14ac:dyDescent="0.4">
      <c r="A12" s="19"/>
      <c r="B12" s="282" t="s">
        <v>277</v>
      </c>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19"/>
      <c r="AF12" s="19"/>
      <c r="AG12" s="19"/>
      <c r="AH12" s="19"/>
      <c r="AI12" s="19"/>
      <c r="AJ12" s="19"/>
      <c r="AK12" s="37"/>
      <c r="AL12" s="16"/>
    </row>
    <row r="13" spans="1:49" ht="33.75" customHeight="1" x14ac:dyDescent="0.4">
      <c r="A13" s="19"/>
      <c r="B13" s="18"/>
      <c r="C13" s="18"/>
      <c r="D13" s="18"/>
      <c r="E13" s="480" t="s">
        <v>278</v>
      </c>
      <c r="F13" s="481"/>
      <c r="G13" s="481"/>
      <c r="H13" s="481"/>
      <c r="I13" s="481"/>
      <c r="J13" s="481"/>
      <c r="K13" s="481"/>
      <c r="L13" s="481"/>
      <c r="M13" s="481"/>
      <c r="N13" s="481"/>
      <c r="O13" s="481"/>
      <c r="P13" s="481"/>
      <c r="Q13" s="481"/>
      <c r="R13" s="481"/>
      <c r="S13" s="481"/>
      <c r="T13" s="481"/>
      <c r="U13" s="481"/>
      <c r="V13" s="481"/>
      <c r="W13" s="481"/>
      <c r="X13" s="481"/>
      <c r="Y13" s="481"/>
      <c r="Z13" s="481"/>
      <c r="AA13" s="481"/>
      <c r="AB13" s="481"/>
      <c r="AC13" s="481"/>
      <c r="AD13" s="481"/>
      <c r="AE13" s="481"/>
      <c r="AF13" s="481"/>
      <c r="AG13" s="481"/>
      <c r="AH13" s="481"/>
      <c r="AI13" s="481"/>
      <c r="AJ13" s="481"/>
      <c r="AK13" s="481"/>
      <c r="AL13" s="16"/>
    </row>
    <row r="14" spans="1:49" ht="19.8" x14ac:dyDescent="0.4">
      <c r="A14" s="19"/>
      <c r="B14" s="18"/>
      <c r="C14" s="18"/>
      <c r="D14" s="18"/>
      <c r="E14" s="18"/>
      <c r="F14" s="18"/>
      <c r="G14" s="18"/>
      <c r="H14" s="18"/>
      <c r="I14" s="18"/>
      <c r="J14" s="18"/>
      <c r="K14" s="18"/>
      <c r="L14" s="18"/>
      <c r="M14" s="18"/>
      <c r="N14" s="18"/>
      <c r="O14" s="18"/>
      <c r="P14" s="18"/>
      <c r="Q14" s="19"/>
      <c r="R14" s="19"/>
      <c r="S14" s="19"/>
      <c r="T14" s="19"/>
      <c r="U14" s="19"/>
      <c r="V14" s="19"/>
      <c r="W14" s="19"/>
      <c r="X14" s="19"/>
      <c r="Y14" s="19"/>
      <c r="Z14" s="19"/>
      <c r="AA14" s="19"/>
      <c r="AB14" s="19"/>
      <c r="AC14" s="19"/>
      <c r="AD14" s="19"/>
      <c r="AE14" s="19"/>
      <c r="AF14" s="19"/>
      <c r="AG14" s="19"/>
      <c r="AH14" s="19"/>
      <c r="AI14" s="19"/>
      <c r="AJ14" s="19"/>
      <c r="AK14" s="37"/>
      <c r="AL14" s="16"/>
    </row>
    <row r="15" spans="1:49" ht="52.5" customHeight="1" x14ac:dyDescent="0.4">
      <c r="A15" s="19"/>
      <c r="B15" s="18"/>
      <c r="C15" s="18"/>
      <c r="D15" s="18"/>
      <c r="E15" s="346" t="str">
        <f>IF(AL12="해당사항 없음","거래내역 없음"," ")</f>
        <v xml:space="preserve"> </v>
      </c>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16"/>
    </row>
    <row r="16" spans="1:49" ht="18.75" customHeight="1" x14ac:dyDescent="0.4">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46" ht="19.5" customHeight="1" x14ac:dyDescent="0.4">
      <c r="A17" s="19"/>
      <c r="B17" s="282" t="s">
        <v>279</v>
      </c>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19"/>
      <c r="AB17" s="19"/>
      <c r="AC17" s="19"/>
      <c r="AD17" s="19"/>
      <c r="AE17" s="19"/>
      <c r="AF17" s="19"/>
      <c r="AG17" s="19"/>
      <c r="AH17" s="19"/>
      <c r="AI17" s="19"/>
      <c r="AJ17" s="19"/>
      <c r="AK17" s="37"/>
      <c r="AL17" s="16"/>
    </row>
    <row r="18" spans="1:46" ht="18.75" customHeight="1" x14ac:dyDescent="0.4">
      <c r="A18" s="19"/>
      <c r="B18" s="18"/>
      <c r="C18" s="18"/>
      <c r="D18" s="18"/>
      <c r="E18" s="18"/>
      <c r="F18" s="18"/>
      <c r="G18" s="18"/>
      <c r="H18" s="18"/>
      <c r="I18" s="18"/>
      <c r="J18" s="18"/>
      <c r="K18" s="18"/>
      <c r="L18" s="18"/>
      <c r="M18" s="18"/>
      <c r="N18" s="18"/>
      <c r="O18" s="18"/>
      <c r="P18" s="18"/>
      <c r="Q18" s="19"/>
      <c r="R18" s="19"/>
      <c r="S18" s="19"/>
      <c r="T18" s="19"/>
      <c r="U18" s="19"/>
      <c r="V18" s="19"/>
      <c r="W18" s="19"/>
      <c r="X18" s="19"/>
      <c r="Y18" s="19"/>
      <c r="Z18" s="19"/>
      <c r="AA18" s="19"/>
      <c r="AB18" s="19"/>
      <c r="AC18" s="19"/>
      <c r="AD18" s="329" t="s">
        <v>250</v>
      </c>
      <c r="AE18" s="329"/>
      <c r="AF18" s="329"/>
      <c r="AG18" s="329"/>
      <c r="AH18" s="329"/>
      <c r="AI18" s="329"/>
      <c r="AJ18" s="329"/>
      <c r="AK18" s="329"/>
      <c r="AL18" s="16"/>
    </row>
    <row r="19" spans="1:46" ht="26.25" customHeight="1" x14ac:dyDescent="0.4">
      <c r="A19" s="19"/>
      <c r="B19" s="18"/>
      <c r="C19" s="18"/>
      <c r="D19" s="18"/>
      <c r="E19" s="475" t="s">
        <v>272</v>
      </c>
      <c r="F19" s="475"/>
      <c r="G19" s="475"/>
      <c r="H19" s="475"/>
      <c r="I19" s="475"/>
      <c r="J19" s="475"/>
      <c r="K19" s="475"/>
      <c r="L19" s="475"/>
      <c r="M19" s="475" t="s">
        <v>273</v>
      </c>
      <c r="N19" s="475"/>
      <c r="O19" s="475"/>
      <c r="P19" s="475"/>
      <c r="Q19" s="475"/>
      <c r="R19" s="475"/>
      <c r="S19" s="475"/>
      <c r="T19" s="475"/>
      <c r="U19" s="475"/>
      <c r="V19" s="475" t="s">
        <v>274</v>
      </c>
      <c r="W19" s="475"/>
      <c r="X19" s="475"/>
      <c r="Y19" s="475"/>
      <c r="Z19" s="475" t="s">
        <v>251</v>
      </c>
      <c r="AA19" s="475"/>
      <c r="AB19" s="475"/>
      <c r="AC19" s="475"/>
      <c r="AD19" s="475"/>
      <c r="AE19" s="475"/>
      <c r="AF19" s="475" t="s">
        <v>275</v>
      </c>
      <c r="AG19" s="475"/>
      <c r="AH19" s="475"/>
      <c r="AI19" s="475"/>
      <c r="AJ19" s="475"/>
      <c r="AK19" s="475"/>
      <c r="AL19" s="16"/>
    </row>
    <row r="20" spans="1:46" ht="26.25" customHeight="1" x14ac:dyDescent="0.4">
      <c r="A20" s="19"/>
      <c r="B20" s="18"/>
      <c r="C20" s="18"/>
      <c r="D20" s="18"/>
      <c r="E20" s="327" t="s">
        <v>1129</v>
      </c>
      <c r="F20" s="327"/>
      <c r="G20" s="327"/>
      <c r="H20" s="327"/>
      <c r="I20" s="327"/>
      <c r="J20" s="327"/>
      <c r="K20" s="327"/>
      <c r="L20" s="327"/>
      <c r="M20" s="327" t="s">
        <v>1153</v>
      </c>
      <c r="N20" s="327"/>
      <c r="O20" s="327"/>
      <c r="P20" s="327"/>
      <c r="Q20" s="327"/>
      <c r="R20" s="327"/>
      <c r="S20" s="327"/>
      <c r="T20" s="327"/>
      <c r="U20" s="327"/>
      <c r="V20" s="344" t="s">
        <v>1143</v>
      </c>
      <c r="W20" s="344"/>
      <c r="X20" s="344"/>
      <c r="Y20" s="344"/>
      <c r="Z20" s="473">
        <v>26377</v>
      </c>
      <c r="AA20" s="473"/>
      <c r="AB20" s="473"/>
      <c r="AC20" s="473"/>
      <c r="AD20" s="473"/>
      <c r="AE20" s="473"/>
      <c r="AF20" s="473">
        <v>351</v>
      </c>
      <c r="AG20" s="473"/>
      <c r="AH20" s="473"/>
      <c r="AI20" s="473"/>
      <c r="AJ20" s="473"/>
      <c r="AK20" s="473"/>
      <c r="AL20" s="16"/>
    </row>
    <row r="21" spans="1:46" ht="26.25" customHeight="1" x14ac:dyDescent="0.4">
      <c r="A21" s="19"/>
      <c r="B21" s="18"/>
      <c r="C21" s="18"/>
      <c r="D21" s="18"/>
      <c r="E21" s="327" t="s">
        <v>1140</v>
      </c>
      <c r="F21" s="327"/>
      <c r="G21" s="327"/>
      <c r="H21" s="327"/>
      <c r="I21" s="327"/>
      <c r="J21" s="327"/>
      <c r="K21" s="327"/>
      <c r="L21" s="327"/>
      <c r="M21" s="327" t="s">
        <v>1154</v>
      </c>
      <c r="N21" s="327"/>
      <c r="O21" s="327"/>
      <c r="P21" s="327"/>
      <c r="Q21" s="327"/>
      <c r="R21" s="327"/>
      <c r="S21" s="327"/>
      <c r="T21" s="327"/>
      <c r="U21" s="327"/>
      <c r="V21" s="344" t="s">
        <v>1144</v>
      </c>
      <c r="W21" s="344"/>
      <c r="X21" s="344"/>
      <c r="Y21" s="344"/>
      <c r="Z21" s="473">
        <v>1</v>
      </c>
      <c r="AA21" s="473"/>
      <c r="AB21" s="473"/>
      <c r="AC21" s="473"/>
      <c r="AD21" s="473"/>
      <c r="AE21" s="473"/>
      <c r="AF21" s="473">
        <v>6</v>
      </c>
      <c r="AG21" s="473"/>
      <c r="AH21" s="473"/>
      <c r="AI21" s="473"/>
      <c r="AJ21" s="473"/>
      <c r="AK21" s="473"/>
      <c r="AL21" s="16"/>
    </row>
    <row r="22" spans="1:46" ht="26.25" customHeight="1" x14ac:dyDescent="0.4">
      <c r="A22" s="19"/>
      <c r="B22" s="18"/>
      <c r="C22" s="18"/>
      <c r="D22" s="18"/>
      <c r="E22" s="327" t="s">
        <v>1141</v>
      </c>
      <c r="F22" s="327"/>
      <c r="G22" s="327"/>
      <c r="H22" s="327"/>
      <c r="I22" s="327"/>
      <c r="J22" s="327"/>
      <c r="K22" s="327"/>
      <c r="L22" s="327"/>
      <c r="M22" s="327" t="s">
        <v>1155</v>
      </c>
      <c r="N22" s="327"/>
      <c r="O22" s="327"/>
      <c r="P22" s="327"/>
      <c r="Q22" s="327"/>
      <c r="R22" s="327"/>
      <c r="S22" s="327"/>
      <c r="T22" s="327"/>
      <c r="U22" s="327"/>
      <c r="V22" s="344" t="s">
        <v>1145</v>
      </c>
      <c r="W22" s="344"/>
      <c r="X22" s="344"/>
      <c r="Y22" s="344"/>
      <c r="Z22" s="473">
        <v>0</v>
      </c>
      <c r="AA22" s="473"/>
      <c r="AB22" s="473"/>
      <c r="AC22" s="473"/>
      <c r="AD22" s="473"/>
      <c r="AE22" s="473"/>
      <c r="AF22" s="473">
        <v>0</v>
      </c>
      <c r="AG22" s="473"/>
      <c r="AH22" s="473"/>
      <c r="AI22" s="473"/>
      <c r="AJ22" s="473"/>
      <c r="AK22" s="473"/>
      <c r="AL22" s="16"/>
    </row>
    <row r="23" spans="1:46" ht="26.25" customHeight="1" x14ac:dyDescent="0.4">
      <c r="A23" s="19"/>
      <c r="B23" s="18"/>
      <c r="C23" s="18"/>
      <c r="D23" s="18"/>
      <c r="E23" s="327" t="s">
        <v>1142</v>
      </c>
      <c r="F23" s="327"/>
      <c r="G23" s="327"/>
      <c r="H23" s="327"/>
      <c r="I23" s="327"/>
      <c r="J23" s="327"/>
      <c r="K23" s="327"/>
      <c r="L23" s="327"/>
      <c r="M23" s="327" t="s">
        <v>1156</v>
      </c>
      <c r="N23" s="327"/>
      <c r="O23" s="327"/>
      <c r="P23" s="327"/>
      <c r="Q23" s="327"/>
      <c r="R23" s="327"/>
      <c r="S23" s="327"/>
      <c r="T23" s="327"/>
      <c r="U23" s="327"/>
      <c r="V23" s="344" t="s">
        <v>1144</v>
      </c>
      <c r="W23" s="344"/>
      <c r="X23" s="344"/>
      <c r="Y23" s="344"/>
      <c r="Z23" s="473">
        <v>1</v>
      </c>
      <c r="AA23" s="473"/>
      <c r="AB23" s="473"/>
      <c r="AC23" s="473"/>
      <c r="AD23" s="473"/>
      <c r="AE23" s="473"/>
      <c r="AF23" s="473">
        <v>1</v>
      </c>
      <c r="AG23" s="473"/>
      <c r="AH23" s="473"/>
      <c r="AI23" s="473"/>
      <c r="AJ23" s="473"/>
      <c r="AK23" s="473"/>
      <c r="AL23" s="16"/>
    </row>
    <row r="24" spans="1:46" ht="7.5" customHeight="1" x14ac:dyDescent="0.4">
      <c r="A24" s="25"/>
      <c r="B24" s="24"/>
      <c r="C24" s="23"/>
      <c r="D24" s="23"/>
      <c r="E24" s="27"/>
      <c r="F24" s="27"/>
      <c r="G24" s="27"/>
      <c r="H24" s="27"/>
      <c r="I24" s="27"/>
      <c r="J24" s="27"/>
      <c r="K24" s="27"/>
      <c r="L24" s="27"/>
      <c r="M24" s="27"/>
      <c r="N24" s="27"/>
      <c r="O24" s="27"/>
      <c r="P24" s="21"/>
      <c r="Q24" s="21"/>
      <c r="R24" s="21"/>
      <c r="S24" s="21"/>
      <c r="T24" s="21"/>
      <c r="U24" s="21"/>
      <c r="V24" s="21"/>
      <c r="W24" s="21"/>
      <c r="X24" s="21"/>
      <c r="Y24" s="21"/>
      <c r="Z24" s="21"/>
      <c r="AA24" s="21"/>
      <c r="AB24" s="21"/>
      <c r="AC24" s="21"/>
      <c r="AD24" s="21"/>
      <c r="AE24" s="21"/>
      <c r="AF24" s="21"/>
      <c r="AG24" s="20"/>
      <c r="AJ24"/>
      <c r="AK24"/>
      <c r="AL24"/>
      <c r="AM24"/>
      <c r="AN24"/>
    </row>
    <row r="25" spans="1:46" ht="21" customHeight="1" x14ac:dyDescent="0.4">
      <c r="A25" s="25"/>
      <c r="B25" s="24"/>
      <c r="C25" s="23"/>
      <c r="D25" s="46"/>
      <c r="E25" s="476" t="s">
        <v>1187</v>
      </c>
      <c r="F25" s="476"/>
      <c r="G25" s="476"/>
      <c r="H25" s="476"/>
      <c r="I25" s="476"/>
      <c r="J25" s="476"/>
      <c r="K25" s="476"/>
      <c r="L25" s="476"/>
      <c r="M25" s="476"/>
      <c r="N25" s="476"/>
      <c r="O25" s="476"/>
      <c r="P25" s="476"/>
      <c r="Q25" s="476"/>
      <c r="R25" s="476"/>
      <c r="S25" s="476"/>
      <c r="T25" s="476"/>
      <c r="U25" s="476"/>
      <c r="V25" s="476"/>
      <c r="W25" s="476"/>
      <c r="X25" s="476"/>
      <c r="Y25" s="476"/>
      <c r="Z25" s="476"/>
      <c r="AA25" s="476"/>
      <c r="AB25" s="476"/>
      <c r="AC25" s="476"/>
      <c r="AD25" s="476"/>
      <c r="AE25" s="476"/>
      <c r="AF25" s="476"/>
      <c r="AG25" s="476"/>
      <c r="AH25" s="476"/>
      <c r="AI25" s="476"/>
      <c r="AJ25" s="476"/>
      <c r="AK25" s="476"/>
      <c r="AL25" s="90" t="s">
        <v>247</v>
      </c>
      <c r="AM25" s="46"/>
      <c r="AN25" s="46"/>
      <c r="AO25" s="46"/>
      <c r="AP25" s="46"/>
      <c r="AQ25" s="46"/>
      <c r="AR25" s="46"/>
      <c r="AS25" s="46"/>
      <c r="AT25" s="26"/>
    </row>
    <row r="26" spans="1:46" ht="18.75" customHeight="1" x14ac:dyDescent="0.4">
      <c r="A26" s="19"/>
      <c r="B26" s="18"/>
      <c r="C26" s="18"/>
      <c r="D26" s="18"/>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6"/>
    </row>
    <row r="27" spans="1:46" ht="18.75" customHeight="1" x14ac:dyDescent="0.4">
      <c r="A27" s="19"/>
      <c r="B27" s="282" t="s">
        <v>280</v>
      </c>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c r="AE27" s="19"/>
      <c r="AF27" s="19"/>
      <c r="AG27" s="19"/>
      <c r="AH27" s="19"/>
      <c r="AI27" s="19"/>
      <c r="AJ27" s="19"/>
      <c r="AK27" s="37"/>
      <c r="AL27" s="16"/>
    </row>
    <row r="28" spans="1:46" ht="19.8" x14ac:dyDescent="0.4">
      <c r="A28" s="19"/>
      <c r="B28" s="18"/>
      <c r="C28" s="18"/>
      <c r="D28" s="18"/>
      <c r="E28" s="18"/>
      <c r="F28" s="18"/>
      <c r="G28" s="18"/>
      <c r="H28" s="18"/>
      <c r="I28" s="18"/>
      <c r="J28" s="18"/>
      <c r="K28" s="18"/>
      <c r="L28" s="18"/>
      <c r="M28" s="18"/>
      <c r="N28" s="18"/>
      <c r="O28" s="18"/>
      <c r="P28" s="18"/>
      <c r="Q28" s="19"/>
      <c r="R28" s="19"/>
      <c r="S28" s="19"/>
      <c r="T28" s="19"/>
      <c r="U28" s="19"/>
      <c r="V28" s="19"/>
      <c r="W28" s="19"/>
      <c r="X28" s="19"/>
      <c r="Y28" s="19"/>
      <c r="Z28" s="19"/>
      <c r="AA28" s="19"/>
      <c r="AB28" s="19"/>
      <c r="AC28" s="19"/>
      <c r="AD28" s="19"/>
      <c r="AE28" s="19"/>
      <c r="AF28" s="19"/>
      <c r="AG28" s="19"/>
      <c r="AH28" s="19"/>
      <c r="AI28" s="19"/>
      <c r="AJ28" s="19"/>
      <c r="AK28" s="37"/>
      <c r="AL28" s="16"/>
    </row>
    <row r="29" spans="1:46" ht="111" customHeight="1" x14ac:dyDescent="0.4">
      <c r="A29" s="19"/>
      <c r="B29" s="18"/>
      <c r="C29" s="18"/>
      <c r="D29" s="18"/>
      <c r="E29" s="251" t="s">
        <v>1204</v>
      </c>
      <c r="F29" s="252"/>
      <c r="G29" s="252"/>
      <c r="H29" s="252"/>
      <c r="I29" s="252"/>
      <c r="J29" s="252"/>
      <c r="K29" s="252"/>
      <c r="L29" s="252"/>
      <c r="M29" s="252"/>
      <c r="N29" s="252"/>
      <c r="O29" s="252"/>
      <c r="P29" s="252"/>
      <c r="Q29" s="252"/>
      <c r="R29" s="252"/>
      <c r="S29" s="252"/>
      <c r="T29" s="252"/>
      <c r="U29" s="252"/>
      <c r="V29" s="252"/>
      <c r="W29" s="252"/>
      <c r="X29" s="252"/>
      <c r="Y29" s="252"/>
      <c r="Z29" s="252"/>
      <c r="AA29" s="252"/>
      <c r="AB29" s="252"/>
      <c r="AC29" s="252"/>
      <c r="AD29" s="252"/>
      <c r="AE29" s="252"/>
      <c r="AF29" s="252"/>
      <c r="AG29" s="252"/>
      <c r="AH29" s="252"/>
      <c r="AI29" s="252"/>
      <c r="AJ29" s="252"/>
      <c r="AK29" s="253"/>
      <c r="AL29" s="16"/>
    </row>
    <row r="30" spans="1:46" ht="18.75" customHeight="1" x14ac:dyDescent="0.4">
      <c r="A30" s="19"/>
      <c r="B30" s="18"/>
      <c r="C30" s="18"/>
      <c r="D30" s="1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8"/>
      <c r="AK30" s="108"/>
      <c r="AL30" s="16"/>
    </row>
    <row r="31" spans="1:46" ht="19.8" x14ac:dyDescent="0.4">
      <c r="A31" s="19"/>
      <c r="B31" s="18"/>
      <c r="C31" s="18"/>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6"/>
    </row>
    <row r="32" spans="1:46" ht="56.25" customHeight="1" x14ac:dyDescent="0.4">
      <c r="A32" s="237" t="s">
        <v>281</v>
      </c>
      <c r="B32" s="238"/>
      <c r="C32" s="238"/>
      <c r="D32" s="238"/>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9"/>
    </row>
  </sheetData>
  <mergeCells count="60">
    <mergeCell ref="Z20:AE20"/>
    <mergeCell ref="AF20:AK20"/>
    <mergeCell ref="AF6:AK6"/>
    <mergeCell ref="AF8:AK8"/>
    <mergeCell ref="AF19:AK19"/>
    <mergeCell ref="AB6:AE6"/>
    <mergeCell ref="AB8:AE8"/>
    <mergeCell ref="C8:E8"/>
    <mergeCell ref="F8:J8"/>
    <mergeCell ref="K8:R8"/>
    <mergeCell ref="S8:W8"/>
    <mergeCell ref="X8:AA8"/>
    <mergeCell ref="A32:AK32"/>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7:AD27"/>
    <mergeCell ref="E29:AK29"/>
    <mergeCell ref="E25:AK25"/>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7">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86"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E15" sqref="AE15:AK15"/>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38" width="9" style="1"/>
    <col min="39" max="39" width="9.5" style="1" bestFit="1" customWidth="1"/>
    <col min="40" max="41" width="9" style="1"/>
  </cols>
  <sheetData>
    <row r="2" spans="1:40" ht="19.8" x14ac:dyDescent="0.4">
      <c r="A2" s="240" t="s">
        <v>289</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1" t="s">
        <v>1148</v>
      </c>
      <c r="AM2" s="1" t="s">
        <v>1149</v>
      </c>
    </row>
    <row r="3" spans="1:40"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v>0</v>
      </c>
      <c r="AM3" s="1">
        <v>12027143</v>
      </c>
      <c r="AN3" s="1" t="b">
        <f>SUM(AL3:AM3)=O16</f>
        <v>1</v>
      </c>
    </row>
    <row r="4" spans="1:40" ht="20.25" customHeight="1" x14ac:dyDescent="0.4">
      <c r="A4" s="241" t="s">
        <v>282</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0" ht="19.8" x14ac:dyDescent="0.4">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row>
    <row r="6" spans="1:40" ht="30" customHeight="1" x14ac:dyDescent="0.3">
      <c r="A6" s="49"/>
      <c r="B6" s="49"/>
      <c r="C6" s="350" t="s">
        <v>320</v>
      </c>
      <c r="D6" s="261"/>
      <c r="E6" s="261"/>
      <c r="F6" s="261"/>
      <c r="G6" s="261"/>
      <c r="H6" s="261"/>
      <c r="I6" s="261"/>
      <c r="J6" s="261"/>
      <c r="K6" s="261"/>
      <c r="L6" s="261"/>
      <c r="M6" s="261"/>
      <c r="N6" s="492"/>
      <c r="O6" s="502" t="s">
        <v>290</v>
      </c>
      <c r="P6" s="503"/>
      <c r="Q6" s="503"/>
      <c r="R6" s="503"/>
      <c r="S6" s="503"/>
      <c r="T6" s="503"/>
      <c r="U6" s="503"/>
      <c r="V6" s="504"/>
      <c r="W6" s="502" t="s">
        <v>283</v>
      </c>
      <c r="X6" s="503"/>
      <c r="Y6" s="503"/>
      <c r="Z6" s="503"/>
      <c r="AA6" s="503"/>
      <c r="AB6" s="503"/>
      <c r="AC6" s="503"/>
      <c r="AD6" s="504"/>
      <c r="AE6" s="502" t="s">
        <v>284</v>
      </c>
      <c r="AF6" s="503"/>
      <c r="AG6" s="503"/>
      <c r="AH6" s="503"/>
      <c r="AI6" s="503"/>
      <c r="AJ6" s="503"/>
      <c r="AK6" s="504"/>
    </row>
    <row r="7" spans="1:40" ht="30" customHeight="1" x14ac:dyDescent="0.3">
      <c r="A7" s="49"/>
      <c r="B7" s="49"/>
      <c r="C7" s="505" t="s">
        <v>285</v>
      </c>
      <c r="D7" s="506"/>
      <c r="E7" s="506"/>
      <c r="F7" s="506"/>
      <c r="G7" s="507"/>
      <c r="H7" s="350" t="s">
        <v>316</v>
      </c>
      <c r="I7" s="261"/>
      <c r="J7" s="261"/>
      <c r="K7" s="261"/>
      <c r="L7" s="261"/>
      <c r="M7" s="261"/>
      <c r="N7" s="492"/>
      <c r="O7" s="496">
        <f>SUM('3부.Ⅱ.1.1)'!O9:W24)</f>
        <v>0</v>
      </c>
      <c r="P7" s="497"/>
      <c r="Q7" s="497"/>
      <c r="R7" s="497"/>
      <c r="S7" s="497"/>
      <c r="T7" s="497"/>
      <c r="U7" s="497"/>
      <c r="V7" s="498"/>
      <c r="W7" s="499">
        <f t="shared" ref="W7:W15" si="0">IFERROR(O7/$O$16,"")</f>
        <v>0</v>
      </c>
      <c r="X7" s="500"/>
      <c r="Y7" s="500"/>
      <c r="Z7" s="500"/>
      <c r="AA7" s="500"/>
      <c r="AB7" s="500"/>
      <c r="AC7" s="500"/>
      <c r="AD7" s="501"/>
      <c r="AE7" s="489"/>
      <c r="AF7" s="490"/>
      <c r="AG7" s="490"/>
      <c r="AH7" s="490"/>
      <c r="AI7" s="490"/>
      <c r="AJ7" s="490"/>
      <c r="AK7" s="491"/>
    </row>
    <row r="8" spans="1:40" ht="30" customHeight="1" x14ac:dyDescent="0.3">
      <c r="A8" s="49"/>
      <c r="B8" s="49"/>
      <c r="C8" s="508"/>
      <c r="D8" s="509"/>
      <c r="E8" s="509"/>
      <c r="F8" s="509"/>
      <c r="G8" s="510"/>
      <c r="H8" s="350" t="s">
        <v>291</v>
      </c>
      <c r="I8" s="261"/>
      <c r="J8" s="261"/>
      <c r="K8" s="261"/>
      <c r="L8" s="261"/>
      <c r="M8" s="261"/>
      <c r="N8" s="492"/>
      <c r="O8" s="496">
        <f>SUM('3부.Ⅱ.1.2)'!AB5:AE9)</f>
        <v>0</v>
      </c>
      <c r="P8" s="497"/>
      <c r="Q8" s="497"/>
      <c r="R8" s="497"/>
      <c r="S8" s="497"/>
      <c r="T8" s="497"/>
      <c r="U8" s="497"/>
      <c r="V8" s="498"/>
      <c r="W8" s="486">
        <f t="shared" si="0"/>
        <v>0</v>
      </c>
      <c r="X8" s="487"/>
      <c r="Y8" s="487"/>
      <c r="Z8" s="487"/>
      <c r="AA8" s="487"/>
      <c r="AB8" s="487"/>
      <c r="AC8" s="487"/>
      <c r="AD8" s="488"/>
      <c r="AE8" s="489"/>
      <c r="AF8" s="490"/>
      <c r="AG8" s="490"/>
      <c r="AH8" s="490"/>
      <c r="AI8" s="490"/>
      <c r="AJ8" s="490"/>
      <c r="AK8" s="491"/>
    </row>
    <row r="9" spans="1:40" ht="30" customHeight="1" x14ac:dyDescent="0.3">
      <c r="A9" s="49"/>
      <c r="B9" s="49"/>
      <c r="C9" s="511"/>
      <c r="D9" s="512"/>
      <c r="E9" s="512"/>
      <c r="F9" s="512"/>
      <c r="G9" s="513"/>
      <c r="H9" s="350" t="s">
        <v>292</v>
      </c>
      <c r="I9" s="261"/>
      <c r="J9" s="261"/>
      <c r="K9" s="261"/>
      <c r="L9" s="261"/>
      <c r="M9" s="261"/>
      <c r="N9" s="492"/>
      <c r="O9" s="493"/>
      <c r="P9" s="494"/>
      <c r="Q9" s="494"/>
      <c r="R9" s="494"/>
      <c r="S9" s="494"/>
      <c r="T9" s="494"/>
      <c r="U9" s="494"/>
      <c r="V9" s="495"/>
      <c r="W9" s="486">
        <f t="shared" si="0"/>
        <v>0</v>
      </c>
      <c r="X9" s="487"/>
      <c r="Y9" s="487"/>
      <c r="Z9" s="487"/>
      <c r="AA9" s="487"/>
      <c r="AB9" s="487"/>
      <c r="AC9" s="487"/>
      <c r="AD9" s="488"/>
      <c r="AE9" s="489"/>
      <c r="AF9" s="490"/>
      <c r="AG9" s="490"/>
      <c r="AH9" s="490"/>
      <c r="AI9" s="490"/>
      <c r="AJ9" s="490"/>
      <c r="AK9" s="491"/>
    </row>
    <row r="10" spans="1:40" ht="30" customHeight="1" x14ac:dyDescent="0.3">
      <c r="A10" s="49"/>
      <c r="B10" s="49"/>
      <c r="C10" s="505" t="s">
        <v>293</v>
      </c>
      <c r="D10" s="506"/>
      <c r="E10" s="506"/>
      <c r="F10" s="506"/>
      <c r="G10" s="507"/>
      <c r="H10" s="350" t="s">
        <v>294</v>
      </c>
      <c r="I10" s="261"/>
      <c r="J10" s="261"/>
      <c r="K10" s="261"/>
      <c r="L10" s="261"/>
      <c r="M10" s="261"/>
      <c r="N10" s="492"/>
      <c r="O10" s="496">
        <f>SUM('3부.Ⅱ.2'!Q6:U10)</f>
        <v>0</v>
      </c>
      <c r="P10" s="497"/>
      <c r="Q10" s="497"/>
      <c r="R10" s="497"/>
      <c r="S10" s="497"/>
      <c r="T10" s="497"/>
      <c r="U10" s="497"/>
      <c r="V10" s="498"/>
      <c r="W10" s="486">
        <f t="shared" si="0"/>
        <v>0</v>
      </c>
      <c r="X10" s="487"/>
      <c r="Y10" s="487"/>
      <c r="Z10" s="487"/>
      <c r="AA10" s="487"/>
      <c r="AB10" s="487"/>
      <c r="AC10" s="487"/>
      <c r="AD10" s="488"/>
      <c r="AE10" s="489"/>
      <c r="AF10" s="490"/>
      <c r="AG10" s="490"/>
      <c r="AH10" s="490"/>
      <c r="AI10" s="490"/>
      <c r="AJ10" s="490"/>
      <c r="AK10" s="491"/>
    </row>
    <row r="11" spans="1:40" ht="30" customHeight="1" x14ac:dyDescent="0.3">
      <c r="A11" s="49"/>
      <c r="B11" s="49"/>
      <c r="C11" s="508"/>
      <c r="D11" s="509"/>
      <c r="E11" s="509"/>
      <c r="F11" s="509"/>
      <c r="G11" s="510"/>
      <c r="H11" s="350" t="s">
        <v>295</v>
      </c>
      <c r="I11" s="261"/>
      <c r="J11" s="261"/>
      <c r="K11" s="261"/>
      <c r="L11" s="261"/>
      <c r="M11" s="261"/>
      <c r="N11" s="492"/>
      <c r="O11" s="496">
        <f>SUM('3부.Ⅱ.2'!K6:P10)</f>
        <v>0</v>
      </c>
      <c r="P11" s="497"/>
      <c r="Q11" s="497"/>
      <c r="R11" s="497"/>
      <c r="S11" s="497"/>
      <c r="T11" s="497"/>
      <c r="U11" s="497"/>
      <c r="V11" s="498"/>
      <c r="W11" s="486">
        <f t="shared" si="0"/>
        <v>0</v>
      </c>
      <c r="X11" s="487"/>
      <c r="Y11" s="487"/>
      <c r="Z11" s="487"/>
      <c r="AA11" s="487"/>
      <c r="AB11" s="487"/>
      <c r="AC11" s="487"/>
      <c r="AD11" s="488"/>
      <c r="AE11" s="489"/>
      <c r="AF11" s="490"/>
      <c r="AG11" s="490"/>
      <c r="AH11" s="490"/>
      <c r="AI11" s="490"/>
      <c r="AJ11" s="490"/>
      <c r="AK11" s="491"/>
    </row>
    <row r="12" spans="1:40" ht="30" customHeight="1" x14ac:dyDescent="0.3">
      <c r="A12" s="49"/>
      <c r="B12" s="49"/>
      <c r="C12" s="511"/>
      <c r="D12" s="512"/>
      <c r="E12" s="512"/>
      <c r="F12" s="512"/>
      <c r="G12" s="513"/>
      <c r="H12" s="350" t="s">
        <v>286</v>
      </c>
      <c r="I12" s="261"/>
      <c r="J12" s="261"/>
      <c r="K12" s="261"/>
      <c r="L12" s="261"/>
      <c r="M12" s="261"/>
      <c r="N12" s="492"/>
      <c r="O12" s="496">
        <f>SUM('3부.Ⅱ.2'!V6:AA10)</f>
        <v>0</v>
      </c>
      <c r="P12" s="497"/>
      <c r="Q12" s="497"/>
      <c r="R12" s="497"/>
      <c r="S12" s="497"/>
      <c r="T12" s="497"/>
      <c r="U12" s="497"/>
      <c r="V12" s="498"/>
      <c r="W12" s="486">
        <f t="shared" si="0"/>
        <v>0</v>
      </c>
      <c r="X12" s="487"/>
      <c r="Y12" s="487"/>
      <c r="Z12" s="487"/>
      <c r="AA12" s="487"/>
      <c r="AB12" s="487"/>
      <c r="AC12" s="487"/>
      <c r="AD12" s="488"/>
      <c r="AE12" s="489"/>
      <c r="AF12" s="490"/>
      <c r="AG12" s="490"/>
      <c r="AH12" s="490"/>
      <c r="AI12" s="490"/>
      <c r="AJ12" s="490"/>
      <c r="AK12" s="491"/>
    </row>
    <row r="13" spans="1:40" ht="30" customHeight="1" x14ac:dyDescent="0.3">
      <c r="A13" s="49"/>
      <c r="B13" s="49"/>
      <c r="C13" s="350" t="s">
        <v>203</v>
      </c>
      <c r="D13" s="261"/>
      <c r="E13" s="261"/>
      <c r="F13" s="261"/>
      <c r="G13" s="492"/>
      <c r="H13" s="350" t="s">
        <v>296</v>
      </c>
      <c r="I13" s="261"/>
      <c r="J13" s="261"/>
      <c r="K13" s="261"/>
      <c r="L13" s="261"/>
      <c r="M13" s="261"/>
      <c r="N13" s="492"/>
      <c r="O13" s="496">
        <f>SUM('3부.Ⅱ.3'!AF6:AK8)</f>
        <v>11964135</v>
      </c>
      <c r="P13" s="497"/>
      <c r="Q13" s="497"/>
      <c r="R13" s="497"/>
      <c r="S13" s="497"/>
      <c r="T13" s="497"/>
      <c r="U13" s="497"/>
      <c r="V13" s="498"/>
      <c r="W13" s="486">
        <f t="shared" si="0"/>
        <v>0.99476118310059169</v>
      </c>
      <c r="X13" s="487"/>
      <c r="Y13" s="487"/>
      <c r="Z13" s="487"/>
      <c r="AA13" s="487"/>
      <c r="AB13" s="487"/>
      <c r="AC13" s="487"/>
      <c r="AD13" s="488"/>
      <c r="AE13" s="489"/>
      <c r="AF13" s="490"/>
      <c r="AG13" s="490"/>
      <c r="AH13" s="490"/>
      <c r="AI13" s="490"/>
      <c r="AJ13" s="490"/>
      <c r="AK13" s="491"/>
    </row>
    <row r="14" spans="1:40" ht="30" customHeight="1" x14ac:dyDescent="0.3">
      <c r="A14" s="49"/>
      <c r="B14" s="49"/>
      <c r="C14" s="350" t="s">
        <v>297</v>
      </c>
      <c r="D14" s="261"/>
      <c r="E14" s="261"/>
      <c r="F14" s="261"/>
      <c r="G14" s="492"/>
      <c r="H14" s="350" t="s">
        <v>298</v>
      </c>
      <c r="I14" s="261"/>
      <c r="J14" s="261"/>
      <c r="K14" s="261"/>
      <c r="L14" s="261"/>
      <c r="M14" s="261"/>
      <c r="N14" s="492"/>
      <c r="O14" s="496">
        <f>SUM('3부.Ⅱ.4'!O5:W9)</f>
        <v>0</v>
      </c>
      <c r="P14" s="497"/>
      <c r="Q14" s="497"/>
      <c r="R14" s="497"/>
      <c r="S14" s="497"/>
      <c r="T14" s="497"/>
      <c r="U14" s="497"/>
      <c r="V14" s="498"/>
      <c r="W14" s="486">
        <f t="shared" si="0"/>
        <v>0</v>
      </c>
      <c r="X14" s="487"/>
      <c r="Y14" s="487"/>
      <c r="Z14" s="487"/>
      <c r="AA14" s="487"/>
      <c r="AB14" s="487"/>
      <c r="AC14" s="487"/>
      <c r="AD14" s="488"/>
      <c r="AE14" s="489"/>
      <c r="AF14" s="490"/>
      <c r="AG14" s="490"/>
      <c r="AH14" s="490"/>
      <c r="AI14" s="490"/>
      <c r="AJ14" s="490"/>
      <c r="AK14" s="491"/>
    </row>
    <row r="15" spans="1:40" ht="30" customHeight="1" x14ac:dyDescent="0.3">
      <c r="A15" s="49"/>
      <c r="B15" s="49"/>
      <c r="C15" s="304" t="s">
        <v>299</v>
      </c>
      <c r="D15" s="304"/>
      <c r="E15" s="304"/>
      <c r="F15" s="304"/>
      <c r="G15" s="304"/>
      <c r="H15" s="304"/>
      <c r="I15" s="304"/>
      <c r="J15" s="304"/>
      <c r="K15" s="304"/>
      <c r="L15" s="304"/>
      <c r="M15" s="304"/>
      <c r="N15" s="304"/>
      <c r="O15" s="493">
        <v>63008</v>
      </c>
      <c r="P15" s="494"/>
      <c r="Q15" s="494"/>
      <c r="R15" s="494"/>
      <c r="S15" s="494"/>
      <c r="T15" s="494"/>
      <c r="U15" s="494"/>
      <c r="V15" s="495"/>
      <c r="W15" s="486">
        <f t="shared" si="0"/>
        <v>5.2388168994082799E-3</v>
      </c>
      <c r="X15" s="487"/>
      <c r="Y15" s="487"/>
      <c r="Z15" s="487"/>
      <c r="AA15" s="487"/>
      <c r="AB15" s="487"/>
      <c r="AC15" s="487"/>
      <c r="AD15" s="488"/>
      <c r="AE15" s="489" t="s">
        <v>1150</v>
      </c>
      <c r="AF15" s="490"/>
      <c r="AG15" s="490"/>
      <c r="AH15" s="490"/>
      <c r="AI15" s="490"/>
      <c r="AJ15" s="490"/>
      <c r="AK15" s="491"/>
    </row>
    <row r="16" spans="1:40" ht="30" customHeight="1" x14ac:dyDescent="0.3">
      <c r="A16" s="49"/>
      <c r="B16" s="49"/>
      <c r="C16" s="304" t="s">
        <v>287</v>
      </c>
      <c r="D16" s="304"/>
      <c r="E16" s="304"/>
      <c r="F16" s="304"/>
      <c r="G16" s="304"/>
      <c r="H16" s="304"/>
      <c r="I16" s="304"/>
      <c r="J16" s="304"/>
      <c r="K16" s="304"/>
      <c r="L16" s="304"/>
      <c r="M16" s="304"/>
      <c r="N16" s="304"/>
      <c r="O16" s="496">
        <f>SUM(O7:V15)</f>
        <v>12027143</v>
      </c>
      <c r="P16" s="497"/>
      <c r="Q16" s="497"/>
      <c r="R16" s="497"/>
      <c r="S16" s="497"/>
      <c r="T16" s="497"/>
      <c r="U16" s="497"/>
      <c r="V16" s="498"/>
      <c r="W16" s="499">
        <f>SUM(W7:AD15)</f>
        <v>1</v>
      </c>
      <c r="X16" s="500"/>
      <c r="Y16" s="500"/>
      <c r="Z16" s="500"/>
      <c r="AA16" s="500"/>
      <c r="AB16" s="500"/>
      <c r="AC16" s="500"/>
      <c r="AD16" s="501"/>
      <c r="AE16" s="502"/>
      <c r="AF16" s="503"/>
      <c r="AG16" s="503"/>
      <c r="AH16" s="503"/>
      <c r="AI16" s="503"/>
      <c r="AJ16" s="503"/>
      <c r="AK16" s="504"/>
    </row>
    <row r="17" spans="1:46" ht="18.75" customHeight="1" x14ac:dyDescent="0.4">
      <c r="C17" s="46" t="s">
        <v>288</v>
      </c>
      <c r="D17" s="109"/>
      <c r="E17" s="447" t="s">
        <v>300</v>
      </c>
      <c r="F17" s="447"/>
      <c r="G17" s="447"/>
      <c r="H17" s="447"/>
      <c r="I17" s="447"/>
      <c r="J17" s="447"/>
      <c r="K17" s="447"/>
      <c r="L17" s="447"/>
      <c r="M17" s="447"/>
      <c r="N17" s="447"/>
      <c r="O17" s="447"/>
      <c r="P17" s="447"/>
      <c r="Q17" s="447"/>
      <c r="R17" s="447"/>
      <c r="S17" s="447"/>
      <c r="T17" s="447"/>
      <c r="U17" s="447"/>
      <c r="V17" s="447"/>
      <c r="W17" s="447"/>
      <c r="X17" s="447"/>
      <c r="Y17" s="447"/>
      <c r="Z17" s="447"/>
      <c r="AA17" s="447"/>
      <c r="AB17" s="447"/>
      <c r="AC17" s="447"/>
      <c r="AD17" s="447"/>
      <c r="AE17" s="447"/>
      <c r="AF17" s="447"/>
      <c r="AG17" s="447"/>
      <c r="AH17" s="447"/>
      <c r="AI17" s="447"/>
      <c r="AJ17" s="46"/>
      <c r="AK17" s="46"/>
    </row>
    <row r="18" spans="1:46" ht="18.75" customHeight="1" x14ac:dyDescent="0.4">
      <c r="A18" s="19"/>
      <c r="B18" s="18"/>
      <c r="C18" s="18"/>
      <c r="D18" s="47"/>
      <c r="E18" s="479" t="s">
        <v>301</v>
      </c>
      <c r="F18" s="479"/>
      <c r="G18" s="479"/>
      <c r="H18" s="479"/>
      <c r="I18" s="479"/>
      <c r="J18" s="479"/>
      <c r="K18" s="479"/>
      <c r="L18" s="479"/>
      <c r="M18" s="479"/>
      <c r="N18" s="479"/>
      <c r="O18" s="479"/>
      <c r="P18" s="479"/>
      <c r="Q18" s="479"/>
      <c r="R18" s="479"/>
      <c r="S18" s="479"/>
      <c r="T18" s="479"/>
      <c r="U18" s="479"/>
      <c r="V18" s="479"/>
      <c r="W18" s="479"/>
      <c r="X18" s="479"/>
      <c r="Y18" s="479"/>
      <c r="Z18" s="479"/>
      <c r="AA18" s="479"/>
      <c r="AB18" s="479"/>
      <c r="AC18" s="479"/>
      <c r="AD18" s="479"/>
      <c r="AE18" s="479"/>
      <c r="AF18" s="479"/>
      <c r="AG18" s="479"/>
      <c r="AH18" s="479"/>
      <c r="AI18" s="23"/>
      <c r="AJ18" s="23"/>
      <c r="AK18" s="23"/>
      <c r="AL18" s="16"/>
      <c r="AO18"/>
    </row>
    <row r="19" spans="1:46" ht="26.25" customHeight="1" x14ac:dyDescent="0.4">
      <c r="A19" s="25"/>
      <c r="B19" s="24"/>
      <c r="C19" s="23"/>
      <c r="D19" s="23"/>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90" t="s">
        <v>222</v>
      </c>
      <c r="AP19" s="1"/>
      <c r="AQ19" s="1"/>
      <c r="AR19" s="1"/>
      <c r="AS19" s="1"/>
      <c r="AT19" s="1"/>
    </row>
    <row r="23" spans="1:46" ht="67.5" customHeight="1" x14ac:dyDescent="0.4">
      <c r="A23" s="237" t="s">
        <v>333</v>
      </c>
      <c r="B23" s="465"/>
      <c r="C23" s="465"/>
      <c r="D23" s="465"/>
      <c r="E23" s="465"/>
      <c r="F23" s="465"/>
      <c r="G23" s="465"/>
      <c r="H23" s="465"/>
      <c r="I23" s="465"/>
      <c r="J23" s="465"/>
      <c r="K23" s="465"/>
      <c r="L23" s="465"/>
      <c r="M23" s="465"/>
      <c r="N23" s="465"/>
      <c r="O23" s="465"/>
      <c r="P23" s="465"/>
      <c r="Q23" s="465"/>
      <c r="R23" s="465"/>
      <c r="S23" s="465"/>
      <c r="T23" s="465"/>
      <c r="U23" s="465"/>
      <c r="V23" s="465"/>
      <c r="W23" s="465"/>
      <c r="X23" s="465"/>
      <c r="Y23" s="465"/>
      <c r="Z23" s="465"/>
      <c r="AA23" s="465"/>
      <c r="AB23" s="465"/>
      <c r="AC23" s="465"/>
      <c r="AD23" s="465"/>
      <c r="AE23" s="465"/>
      <c r="AF23" s="465"/>
      <c r="AG23" s="465"/>
      <c r="AH23" s="465"/>
      <c r="AI23" s="465"/>
      <c r="AJ23" s="465"/>
      <c r="AK23" s="466"/>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C8" sqref="C8:N8"/>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x14ac:dyDescent="0.4">
      <c r="A2" s="241" t="s">
        <v>303</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row>
    <row r="3" spans="1:47"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37"/>
    </row>
    <row r="4" spans="1:47" ht="18.75" customHeight="1" x14ac:dyDescent="0.4">
      <c r="A4" s="19"/>
      <c r="B4" s="241" t="s">
        <v>223</v>
      </c>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16"/>
    </row>
    <row r="5" spans="1:47" ht="18.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6"/>
    </row>
    <row r="6" spans="1:47" ht="17.25" customHeight="1" x14ac:dyDescent="0.4">
      <c r="C6" s="282" t="s">
        <v>304</v>
      </c>
      <c r="D6" s="282"/>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P6" s="1"/>
      <c r="AQ6" s="1"/>
      <c r="AR6" s="1"/>
      <c r="AS6" s="1"/>
      <c r="AT6" s="1"/>
      <c r="AU6" s="1"/>
    </row>
    <row r="7" spans="1:47" ht="18.75" customHeight="1" x14ac:dyDescent="0.4">
      <c r="A7" s="19"/>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6"/>
    </row>
    <row r="8" spans="1:47" ht="30" customHeight="1" x14ac:dyDescent="0.3">
      <c r="A8" s="49"/>
      <c r="B8" s="49"/>
      <c r="C8" s="304" t="s">
        <v>302</v>
      </c>
      <c r="D8" s="304"/>
      <c r="E8" s="304"/>
      <c r="F8" s="304"/>
      <c r="G8" s="304"/>
      <c r="H8" s="304"/>
      <c r="I8" s="304"/>
      <c r="J8" s="304"/>
      <c r="K8" s="304"/>
      <c r="L8" s="304"/>
      <c r="M8" s="304"/>
      <c r="N8" s="304"/>
      <c r="O8" s="339" t="s">
        <v>305</v>
      </c>
      <c r="P8" s="339"/>
      <c r="Q8" s="339"/>
      <c r="R8" s="339"/>
      <c r="S8" s="339"/>
      <c r="T8" s="339"/>
      <c r="U8" s="339"/>
      <c r="V8" s="339"/>
      <c r="W8" s="339"/>
      <c r="X8" s="339" t="s">
        <v>283</v>
      </c>
      <c r="Y8" s="339"/>
      <c r="Z8" s="339"/>
      <c r="AA8" s="339"/>
      <c r="AB8" s="339"/>
      <c r="AC8" s="339" t="s">
        <v>68</v>
      </c>
      <c r="AD8" s="339"/>
      <c r="AE8" s="339"/>
      <c r="AF8" s="339"/>
      <c r="AG8" s="339"/>
      <c r="AH8" s="339"/>
      <c r="AI8" s="339"/>
    </row>
    <row r="9" spans="1:47" ht="30" customHeight="1" x14ac:dyDescent="0.3">
      <c r="A9" s="49"/>
      <c r="B9" s="49"/>
      <c r="C9" s="207">
        <v>1</v>
      </c>
      <c r="D9" s="514" t="str">
        <f>'2부.Ⅰ.1.1)'!D7</f>
        <v>고양 지축지구 B-7BL 기업형임대주택 개발사업</v>
      </c>
      <c r="E9" s="330"/>
      <c r="F9" s="330"/>
      <c r="G9" s="330"/>
      <c r="H9" s="330"/>
      <c r="I9" s="330"/>
      <c r="J9" s="330"/>
      <c r="K9" s="330"/>
      <c r="L9" s="330"/>
      <c r="M9" s="330"/>
      <c r="N9" s="330"/>
      <c r="O9" s="515"/>
      <c r="P9" s="515"/>
      <c r="Q9" s="515"/>
      <c r="R9" s="515"/>
      <c r="S9" s="515"/>
      <c r="T9" s="515"/>
      <c r="U9" s="515"/>
      <c r="V9" s="515"/>
      <c r="W9" s="515"/>
      <c r="X9" s="516" t="str">
        <f>IFERROR(O9/SUM(O9:W24),"")</f>
        <v/>
      </c>
      <c r="Y9" s="516"/>
      <c r="Z9" s="516"/>
      <c r="AA9" s="516"/>
      <c r="AB9" s="516"/>
      <c r="AC9" s="454"/>
      <c r="AD9" s="454"/>
      <c r="AE9" s="454"/>
      <c r="AF9" s="454"/>
      <c r="AG9" s="454"/>
      <c r="AH9" s="454"/>
      <c r="AI9" s="454"/>
    </row>
    <row r="10" spans="1:47" ht="30" customHeight="1" x14ac:dyDescent="0.3">
      <c r="A10" s="49"/>
      <c r="B10" s="49"/>
      <c r="C10" s="207">
        <v>2</v>
      </c>
      <c r="D10" s="514">
        <f>'2부.Ⅰ.1.1)'!D8</f>
        <v>0</v>
      </c>
      <c r="E10" s="330"/>
      <c r="F10" s="330"/>
      <c r="G10" s="330"/>
      <c r="H10" s="330"/>
      <c r="I10" s="330"/>
      <c r="J10" s="330"/>
      <c r="K10" s="330"/>
      <c r="L10" s="330"/>
      <c r="M10" s="330"/>
      <c r="N10" s="330"/>
      <c r="O10" s="515"/>
      <c r="P10" s="515"/>
      <c r="Q10" s="515"/>
      <c r="R10" s="515"/>
      <c r="S10" s="515"/>
      <c r="T10" s="515"/>
      <c r="U10" s="515"/>
      <c r="V10" s="515"/>
      <c r="W10" s="515"/>
      <c r="X10" s="516" t="str">
        <f>IFERROR(O10/SUM(O9:W24),"")</f>
        <v/>
      </c>
      <c r="Y10" s="516"/>
      <c r="Z10" s="516"/>
      <c r="AA10" s="516"/>
      <c r="AB10" s="516"/>
      <c r="AC10" s="454"/>
      <c r="AD10" s="454"/>
      <c r="AE10" s="454"/>
      <c r="AF10" s="454"/>
      <c r="AG10" s="454"/>
      <c r="AH10" s="454"/>
      <c r="AI10" s="454"/>
    </row>
    <row r="11" spans="1:47" ht="30" customHeight="1" x14ac:dyDescent="0.3">
      <c r="A11" s="49"/>
      <c r="B11" s="49"/>
      <c r="C11" s="207">
        <v>3</v>
      </c>
      <c r="D11" s="514">
        <f>'2부.Ⅰ.1.1)'!D9</f>
        <v>0</v>
      </c>
      <c r="E11" s="330"/>
      <c r="F11" s="330"/>
      <c r="G11" s="330"/>
      <c r="H11" s="330"/>
      <c r="I11" s="330"/>
      <c r="J11" s="330"/>
      <c r="K11" s="330"/>
      <c r="L11" s="330"/>
      <c r="M11" s="330"/>
      <c r="N11" s="330"/>
      <c r="O11" s="515"/>
      <c r="P11" s="515"/>
      <c r="Q11" s="515"/>
      <c r="R11" s="515"/>
      <c r="S11" s="515"/>
      <c r="T11" s="515"/>
      <c r="U11" s="515"/>
      <c r="V11" s="515"/>
      <c r="W11" s="515"/>
      <c r="X11" s="516" t="str">
        <f>IFERROR(O11/SUM(O9:W24),"")</f>
        <v/>
      </c>
      <c r="Y11" s="516"/>
      <c r="Z11" s="516"/>
      <c r="AA11" s="516"/>
      <c r="AB11" s="516"/>
      <c r="AC11" s="454"/>
      <c r="AD11" s="454"/>
      <c r="AE11" s="454"/>
      <c r="AF11" s="454"/>
      <c r="AG11" s="454"/>
      <c r="AH11" s="454"/>
      <c r="AI11" s="454"/>
    </row>
    <row r="12" spans="1:47" ht="30" customHeight="1" x14ac:dyDescent="0.3">
      <c r="A12" s="49"/>
      <c r="B12" s="49"/>
      <c r="C12" s="207">
        <v>4</v>
      </c>
      <c r="D12" s="514">
        <f>'2부.Ⅰ.1.1)'!D10</f>
        <v>0</v>
      </c>
      <c r="E12" s="330"/>
      <c r="F12" s="330"/>
      <c r="G12" s="330"/>
      <c r="H12" s="330"/>
      <c r="I12" s="330"/>
      <c r="J12" s="330"/>
      <c r="K12" s="330"/>
      <c r="L12" s="330"/>
      <c r="M12" s="330"/>
      <c r="N12" s="330"/>
      <c r="O12" s="515"/>
      <c r="P12" s="515"/>
      <c r="Q12" s="515"/>
      <c r="R12" s="515"/>
      <c r="S12" s="515"/>
      <c r="T12" s="515"/>
      <c r="U12" s="515"/>
      <c r="V12" s="515"/>
      <c r="W12" s="515"/>
      <c r="X12" s="516" t="str">
        <f>IFERROR(O12/SUM(O9:W24),"")</f>
        <v/>
      </c>
      <c r="Y12" s="516"/>
      <c r="Z12" s="516"/>
      <c r="AA12" s="516"/>
      <c r="AB12" s="516"/>
      <c r="AC12" s="454"/>
      <c r="AD12" s="454"/>
      <c r="AE12" s="454"/>
      <c r="AF12" s="454"/>
      <c r="AG12" s="454"/>
      <c r="AH12" s="454"/>
      <c r="AI12" s="454"/>
    </row>
    <row r="13" spans="1:47" ht="30" customHeight="1" x14ac:dyDescent="0.3">
      <c r="A13" s="49"/>
      <c r="B13" s="49"/>
      <c r="C13" s="207">
        <v>5</v>
      </c>
      <c r="D13" s="514">
        <f>'2부.Ⅰ.1.1)'!D11</f>
        <v>0</v>
      </c>
      <c r="E13" s="330"/>
      <c r="F13" s="330"/>
      <c r="G13" s="330"/>
      <c r="H13" s="330"/>
      <c r="I13" s="330"/>
      <c r="J13" s="330"/>
      <c r="K13" s="330"/>
      <c r="L13" s="330"/>
      <c r="M13" s="330"/>
      <c r="N13" s="330"/>
      <c r="O13" s="515"/>
      <c r="P13" s="515"/>
      <c r="Q13" s="515"/>
      <c r="R13" s="515"/>
      <c r="S13" s="515"/>
      <c r="T13" s="515"/>
      <c r="U13" s="515"/>
      <c r="V13" s="515"/>
      <c r="W13" s="515"/>
      <c r="X13" s="516" t="str">
        <f>IFERROR(O13/SUM(O9:W24),"")</f>
        <v/>
      </c>
      <c r="Y13" s="516"/>
      <c r="Z13" s="516"/>
      <c r="AA13" s="516"/>
      <c r="AB13" s="516"/>
      <c r="AC13" s="454"/>
      <c r="AD13" s="454"/>
      <c r="AE13" s="454"/>
      <c r="AF13" s="454"/>
      <c r="AG13" s="454"/>
      <c r="AH13" s="454"/>
      <c r="AI13" s="454"/>
    </row>
    <row r="14" spans="1:47" ht="30" customHeight="1" x14ac:dyDescent="0.3">
      <c r="A14" s="49"/>
      <c r="B14" s="49"/>
      <c r="C14" s="207">
        <v>6</v>
      </c>
      <c r="D14" s="514">
        <f>'2부.Ⅰ.1.1)'!D12</f>
        <v>0</v>
      </c>
      <c r="E14" s="330"/>
      <c r="F14" s="330"/>
      <c r="G14" s="330"/>
      <c r="H14" s="330"/>
      <c r="I14" s="330"/>
      <c r="J14" s="330"/>
      <c r="K14" s="330"/>
      <c r="L14" s="330"/>
      <c r="M14" s="330"/>
      <c r="N14" s="330"/>
      <c r="O14" s="515"/>
      <c r="P14" s="515"/>
      <c r="Q14" s="515"/>
      <c r="R14" s="515"/>
      <c r="S14" s="515"/>
      <c r="T14" s="515"/>
      <c r="U14" s="515"/>
      <c r="V14" s="515"/>
      <c r="W14" s="515"/>
      <c r="X14" s="516" t="str">
        <f>IFERROR(O14/SUM(O9:W24),"")</f>
        <v/>
      </c>
      <c r="Y14" s="516"/>
      <c r="Z14" s="516"/>
      <c r="AA14" s="516"/>
      <c r="AB14" s="516"/>
      <c r="AC14" s="454"/>
      <c r="AD14" s="454"/>
      <c r="AE14" s="454"/>
      <c r="AF14" s="454"/>
      <c r="AG14" s="454"/>
      <c r="AH14" s="454"/>
      <c r="AI14" s="454"/>
    </row>
    <row r="15" spans="1:47" ht="30" customHeight="1" x14ac:dyDescent="0.3">
      <c r="A15" s="49"/>
      <c r="B15" s="49"/>
      <c r="C15" s="207">
        <v>7</v>
      </c>
      <c r="D15" s="514">
        <f>'2부.Ⅰ.1.1)'!D13</f>
        <v>0</v>
      </c>
      <c r="E15" s="330"/>
      <c r="F15" s="330"/>
      <c r="G15" s="330"/>
      <c r="H15" s="330"/>
      <c r="I15" s="330"/>
      <c r="J15" s="330"/>
      <c r="K15" s="330"/>
      <c r="L15" s="330"/>
      <c r="M15" s="330"/>
      <c r="N15" s="330"/>
      <c r="O15" s="515"/>
      <c r="P15" s="515"/>
      <c r="Q15" s="515"/>
      <c r="R15" s="515"/>
      <c r="S15" s="515"/>
      <c r="T15" s="515"/>
      <c r="U15" s="515"/>
      <c r="V15" s="515"/>
      <c r="W15" s="515"/>
      <c r="X15" s="516" t="str">
        <f>IFERROR(O15/SUM(O9:W24),"")</f>
        <v/>
      </c>
      <c r="Y15" s="516"/>
      <c r="Z15" s="516"/>
      <c r="AA15" s="516"/>
      <c r="AB15" s="516"/>
      <c r="AC15" s="454"/>
      <c r="AD15" s="454"/>
      <c r="AE15" s="454"/>
      <c r="AF15" s="454"/>
      <c r="AG15" s="454"/>
      <c r="AH15" s="454"/>
      <c r="AI15" s="454"/>
    </row>
    <row r="16" spans="1:47" ht="30" customHeight="1" x14ac:dyDescent="0.3">
      <c r="A16" s="49"/>
      <c r="B16" s="49"/>
      <c r="C16" s="207">
        <v>8</v>
      </c>
      <c r="D16" s="514">
        <f>'2부.Ⅰ.1.1)'!D14</f>
        <v>0</v>
      </c>
      <c r="E16" s="330"/>
      <c r="F16" s="330"/>
      <c r="G16" s="330"/>
      <c r="H16" s="330"/>
      <c r="I16" s="330"/>
      <c r="J16" s="330"/>
      <c r="K16" s="330"/>
      <c r="L16" s="330"/>
      <c r="M16" s="330"/>
      <c r="N16" s="330"/>
      <c r="O16" s="515"/>
      <c r="P16" s="515"/>
      <c r="Q16" s="515"/>
      <c r="R16" s="515"/>
      <c r="S16" s="515"/>
      <c r="T16" s="515"/>
      <c r="U16" s="515"/>
      <c r="V16" s="515"/>
      <c r="W16" s="515"/>
      <c r="X16" s="516" t="str">
        <f>IFERROR(O16/SUM(O9:W24),"")</f>
        <v/>
      </c>
      <c r="Y16" s="516"/>
      <c r="Z16" s="516"/>
      <c r="AA16" s="516"/>
      <c r="AB16" s="516"/>
      <c r="AC16" s="454"/>
      <c r="AD16" s="454"/>
      <c r="AE16" s="454"/>
      <c r="AF16" s="454"/>
      <c r="AG16" s="454"/>
      <c r="AH16" s="454"/>
      <c r="AI16" s="454"/>
    </row>
    <row r="17" spans="1:46" ht="30" customHeight="1" x14ac:dyDescent="0.3">
      <c r="A17" s="49"/>
      <c r="B17" s="49"/>
      <c r="C17" s="207">
        <v>9</v>
      </c>
      <c r="D17" s="514">
        <f>'2부.Ⅰ.1.1)'!D15</f>
        <v>0</v>
      </c>
      <c r="E17" s="330"/>
      <c r="F17" s="330"/>
      <c r="G17" s="330"/>
      <c r="H17" s="330"/>
      <c r="I17" s="330"/>
      <c r="J17" s="330"/>
      <c r="K17" s="330"/>
      <c r="L17" s="330"/>
      <c r="M17" s="330"/>
      <c r="N17" s="330"/>
      <c r="O17" s="515"/>
      <c r="P17" s="515"/>
      <c r="Q17" s="515"/>
      <c r="R17" s="515"/>
      <c r="S17" s="515"/>
      <c r="T17" s="515"/>
      <c r="U17" s="515"/>
      <c r="V17" s="515"/>
      <c r="W17" s="515"/>
      <c r="X17" s="516" t="str">
        <f>IFERROR(O17/SUM(O9:W24),"")</f>
        <v/>
      </c>
      <c r="Y17" s="516"/>
      <c r="Z17" s="516"/>
      <c r="AA17" s="516"/>
      <c r="AB17" s="516"/>
      <c r="AC17" s="454"/>
      <c r="AD17" s="454"/>
      <c r="AE17" s="454"/>
      <c r="AF17" s="454"/>
      <c r="AG17" s="454"/>
      <c r="AH17" s="454"/>
      <c r="AI17" s="454"/>
    </row>
    <row r="18" spans="1:46" ht="30" customHeight="1" x14ac:dyDescent="0.3">
      <c r="A18" s="49"/>
      <c r="B18" s="49"/>
      <c r="C18" s="207">
        <v>10</v>
      </c>
      <c r="D18" s="514">
        <f>'2부.Ⅰ.1.1)'!D16</f>
        <v>0</v>
      </c>
      <c r="E18" s="330"/>
      <c r="F18" s="330"/>
      <c r="G18" s="330"/>
      <c r="H18" s="330"/>
      <c r="I18" s="330"/>
      <c r="J18" s="330"/>
      <c r="K18" s="330"/>
      <c r="L18" s="330"/>
      <c r="M18" s="330"/>
      <c r="N18" s="330"/>
      <c r="O18" s="515"/>
      <c r="P18" s="515"/>
      <c r="Q18" s="515"/>
      <c r="R18" s="515"/>
      <c r="S18" s="515"/>
      <c r="T18" s="515"/>
      <c r="U18" s="515"/>
      <c r="V18" s="515"/>
      <c r="W18" s="515"/>
      <c r="X18" s="516" t="str">
        <f>IFERROR(O18/SUM(O9:W24),"")</f>
        <v/>
      </c>
      <c r="Y18" s="516"/>
      <c r="Z18" s="516"/>
      <c r="AA18" s="516"/>
      <c r="AB18" s="516"/>
      <c r="AC18" s="454"/>
      <c r="AD18" s="454"/>
      <c r="AE18" s="454"/>
      <c r="AF18" s="454"/>
      <c r="AG18" s="454"/>
      <c r="AH18" s="454"/>
      <c r="AI18" s="454"/>
    </row>
    <row r="19" spans="1:46" ht="30" customHeight="1" x14ac:dyDescent="0.3">
      <c r="A19" s="49"/>
      <c r="B19" s="49"/>
      <c r="C19" s="207">
        <v>11</v>
      </c>
      <c r="D19" s="514">
        <f>'2부.Ⅰ.1.1)'!D17</f>
        <v>0</v>
      </c>
      <c r="E19" s="330"/>
      <c r="F19" s="330"/>
      <c r="G19" s="330"/>
      <c r="H19" s="330"/>
      <c r="I19" s="330"/>
      <c r="J19" s="330"/>
      <c r="K19" s="330"/>
      <c r="L19" s="330"/>
      <c r="M19" s="330"/>
      <c r="N19" s="330"/>
      <c r="O19" s="515"/>
      <c r="P19" s="515"/>
      <c r="Q19" s="515"/>
      <c r="R19" s="515"/>
      <c r="S19" s="515"/>
      <c r="T19" s="515"/>
      <c r="U19" s="515"/>
      <c r="V19" s="515"/>
      <c r="W19" s="515"/>
      <c r="X19" s="516" t="str">
        <f>IFERROR(O19/SUM(O9:W24),"")</f>
        <v/>
      </c>
      <c r="Y19" s="516"/>
      <c r="Z19" s="516"/>
      <c r="AA19" s="516"/>
      <c r="AB19" s="516"/>
      <c r="AC19" s="454"/>
      <c r="AD19" s="454"/>
      <c r="AE19" s="454"/>
      <c r="AF19" s="454"/>
      <c r="AG19" s="454"/>
      <c r="AH19" s="454"/>
      <c r="AI19" s="454"/>
    </row>
    <row r="20" spans="1:46" ht="30" customHeight="1" x14ac:dyDescent="0.3">
      <c r="A20" s="49"/>
      <c r="B20" s="49"/>
      <c r="C20" s="207">
        <v>12</v>
      </c>
      <c r="D20" s="514">
        <f>'2부.Ⅰ.1.1)'!D18</f>
        <v>0</v>
      </c>
      <c r="E20" s="330"/>
      <c r="F20" s="330"/>
      <c r="G20" s="330"/>
      <c r="H20" s="330"/>
      <c r="I20" s="330"/>
      <c r="J20" s="330"/>
      <c r="K20" s="330"/>
      <c r="L20" s="330"/>
      <c r="M20" s="330"/>
      <c r="N20" s="330"/>
      <c r="O20" s="515"/>
      <c r="P20" s="515"/>
      <c r="Q20" s="515"/>
      <c r="R20" s="515"/>
      <c r="S20" s="515"/>
      <c r="T20" s="515"/>
      <c r="U20" s="515"/>
      <c r="V20" s="515"/>
      <c r="W20" s="515"/>
      <c r="X20" s="516" t="str">
        <f>IFERROR(O20/SUM(O9:W24),"")</f>
        <v/>
      </c>
      <c r="Y20" s="516"/>
      <c r="Z20" s="516"/>
      <c r="AA20" s="516"/>
      <c r="AB20" s="516"/>
      <c r="AC20" s="454"/>
      <c r="AD20" s="454"/>
      <c r="AE20" s="454"/>
      <c r="AF20" s="454"/>
      <c r="AG20" s="454"/>
      <c r="AH20" s="454"/>
      <c r="AI20" s="454"/>
    </row>
    <row r="21" spans="1:46" ht="30" customHeight="1" x14ac:dyDescent="0.3">
      <c r="A21" s="49"/>
      <c r="B21" s="49"/>
      <c r="C21" s="207">
        <v>13</v>
      </c>
      <c r="D21" s="514">
        <f>'2부.Ⅰ.1.1)'!D19</f>
        <v>0</v>
      </c>
      <c r="E21" s="330"/>
      <c r="F21" s="330"/>
      <c r="G21" s="330"/>
      <c r="H21" s="330"/>
      <c r="I21" s="330"/>
      <c r="J21" s="330"/>
      <c r="K21" s="330"/>
      <c r="L21" s="330"/>
      <c r="M21" s="330"/>
      <c r="N21" s="330"/>
      <c r="O21" s="515"/>
      <c r="P21" s="515"/>
      <c r="Q21" s="515"/>
      <c r="R21" s="515"/>
      <c r="S21" s="515"/>
      <c r="T21" s="515"/>
      <c r="U21" s="515"/>
      <c r="V21" s="515"/>
      <c r="W21" s="515"/>
      <c r="X21" s="516" t="str">
        <f>IFERROR(O21/SUM(O9:W24),"")</f>
        <v/>
      </c>
      <c r="Y21" s="516"/>
      <c r="Z21" s="516"/>
      <c r="AA21" s="516"/>
      <c r="AB21" s="516"/>
      <c r="AC21" s="454"/>
      <c r="AD21" s="454"/>
      <c r="AE21" s="454"/>
      <c r="AF21" s="454"/>
      <c r="AG21" s="454"/>
      <c r="AH21" s="454"/>
      <c r="AI21" s="454"/>
    </row>
    <row r="22" spans="1:46" ht="30" customHeight="1" x14ac:dyDescent="0.3">
      <c r="A22" s="49"/>
      <c r="B22" s="49"/>
      <c r="C22" s="207">
        <v>14</v>
      </c>
      <c r="D22" s="514">
        <f>'2부.Ⅰ.1.1)'!D20</f>
        <v>0</v>
      </c>
      <c r="E22" s="330"/>
      <c r="F22" s="330"/>
      <c r="G22" s="330"/>
      <c r="H22" s="330"/>
      <c r="I22" s="330"/>
      <c r="J22" s="330"/>
      <c r="K22" s="330"/>
      <c r="L22" s="330"/>
      <c r="M22" s="330"/>
      <c r="N22" s="330"/>
      <c r="O22" s="515"/>
      <c r="P22" s="515"/>
      <c r="Q22" s="515"/>
      <c r="R22" s="515"/>
      <c r="S22" s="515"/>
      <c r="T22" s="515"/>
      <c r="U22" s="515"/>
      <c r="V22" s="515"/>
      <c r="W22" s="515"/>
      <c r="X22" s="516" t="str">
        <f>IFERROR(O22/SUM(O9:W24),"")</f>
        <v/>
      </c>
      <c r="Y22" s="516"/>
      <c r="Z22" s="516"/>
      <c r="AA22" s="516"/>
      <c r="AB22" s="516"/>
      <c r="AC22" s="454"/>
      <c r="AD22" s="454"/>
      <c r="AE22" s="454"/>
      <c r="AF22" s="454"/>
      <c r="AG22" s="454"/>
      <c r="AH22" s="454"/>
      <c r="AI22" s="454"/>
    </row>
    <row r="23" spans="1:46" ht="30" customHeight="1" x14ac:dyDescent="0.3">
      <c r="A23" s="49"/>
      <c r="B23" s="49"/>
      <c r="C23" s="207">
        <v>15</v>
      </c>
      <c r="D23" s="514">
        <f>'2부.Ⅰ.1.1)'!D20</f>
        <v>0</v>
      </c>
      <c r="E23" s="330"/>
      <c r="F23" s="330"/>
      <c r="G23" s="330"/>
      <c r="H23" s="330"/>
      <c r="I23" s="330"/>
      <c r="J23" s="330"/>
      <c r="K23" s="330"/>
      <c r="L23" s="330"/>
      <c r="M23" s="330"/>
      <c r="N23" s="330"/>
      <c r="O23" s="515"/>
      <c r="P23" s="515"/>
      <c r="Q23" s="515"/>
      <c r="R23" s="515"/>
      <c r="S23" s="515"/>
      <c r="T23" s="515"/>
      <c r="U23" s="515"/>
      <c r="V23" s="515"/>
      <c r="W23" s="515"/>
      <c r="X23" s="516" t="str">
        <f>IFERROR(O23/SUM(O8:W23),"")</f>
        <v/>
      </c>
      <c r="Y23" s="516"/>
      <c r="Z23" s="516"/>
      <c r="AA23" s="516"/>
      <c r="AB23" s="516"/>
      <c r="AC23" s="454"/>
      <c r="AD23" s="454"/>
      <c r="AE23" s="454"/>
      <c r="AF23" s="454"/>
      <c r="AG23" s="454"/>
      <c r="AH23" s="454"/>
      <c r="AI23" s="454"/>
    </row>
    <row r="24" spans="1:46" ht="30" customHeight="1" x14ac:dyDescent="0.3">
      <c r="A24" s="49"/>
      <c r="B24" s="49"/>
      <c r="C24" s="207">
        <v>15</v>
      </c>
      <c r="D24" s="514">
        <f>'2부.Ⅰ.1.1)'!D21</f>
        <v>0</v>
      </c>
      <c r="E24" s="330"/>
      <c r="F24" s="330"/>
      <c r="G24" s="330"/>
      <c r="H24" s="330"/>
      <c r="I24" s="330"/>
      <c r="J24" s="330"/>
      <c r="K24" s="330"/>
      <c r="L24" s="330"/>
      <c r="M24" s="330"/>
      <c r="N24" s="330"/>
      <c r="O24" s="515"/>
      <c r="P24" s="515"/>
      <c r="Q24" s="515"/>
      <c r="R24" s="515"/>
      <c r="S24" s="515"/>
      <c r="T24" s="515"/>
      <c r="U24" s="515"/>
      <c r="V24" s="515"/>
      <c r="W24" s="515"/>
      <c r="X24" s="516" t="str">
        <f>IFERROR(O24/SUM(O9:W24),"")</f>
        <v/>
      </c>
      <c r="Y24" s="516"/>
      <c r="Z24" s="516"/>
      <c r="AA24" s="516"/>
      <c r="AB24" s="516"/>
      <c r="AC24" s="454"/>
      <c r="AD24" s="454"/>
      <c r="AE24" s="454"/>
      <c r="AF24" s="454"/>
      <c r="AG24" s="454"/>
      <c r="AH24" s="454"/>
      <c r="AI24" s="454"/>
    </row>
    <row r="25" spans="1:46" ht="7.5" customHeight="1" x14ac:dyDescent="0.4">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c r="AO25"/>
    </row>
    <row r="26" spans="1:46" ht="26.25" customHeight="1" x14ac:dyDescent="0.4">
      <c r="A26" s="25"/>
      <c r="B26" s="24"/>
      <c r="C26" s="23"/>
      <c r="D26" s="46"/>
      <c r="E26" s="312"/>
      <c r="F26" s="312"/>
      <c r="G26" s="312"/>
      <c r="H26" s="312"/>
      <c r="I26" s="312"/>
      <c r="J26" s="312"/>
      <c r="K26" s="312"/>
      <c r="L26" s="312"/>
      <c r="M26" s="312"/>
      <c r="N26" s="312"/>
      <c r="O26" s="312"/>
      <c r="P26" s="312"/>
      <c r="Q26" s="312"/>
      <c r="R26" s="312"/>
      <c r="S26" s="312"/>
      <c r="T26" s="312"/>
      <c r="U26" s="312"/>
      <c r="V26" s="312"/>
      <c r="W26" s="312"/>
      <c r="X26" s="312"/>
      <c r="Y26" s="312"/>
      <c r="Z26" s="312"/>
      <c r="AA26" s="312"/>
      <c r="AB26" s="312"/>
      <c r="AC26" s="312"/>
      <c r="AD26" s="312"/>
      <c r="AE26" s="312"/>
      <c r="AF26" s="312"/>
      <c r="AG26" s="312"/>
      <c r="AH26" s="312"/>
      <c r="AI26" s="312"/>
      <c r="AJ26" s="111" t="s">
        <v>247</v>
      </c>
      <c r="AK26" s="46"/>
      <c r="AL26" s="111"/>
      <c r="AM26" s="46"/>
      <c r="AN26" s="46"/>
      <c r="AO26" s="46"/>
      <c r="AP26" s="46"/>
      <c r="AQ26" s="46"/>
      <c r="AR26" s="46"/>
      <c r="AS26" s="46"/>
      <c r="AT26" s="26"/>
    </row>
    <row r="29" spans="1:46" ht="67.5" customHeight="1" x14ac:dyDescent="0.4">
      <c r="A29" s="237" t="s">
        <v>317</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9"/>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4" sqref="C4:H4"/>
    </sheetView>
  </sheetViews>
  <sheetFormatPr defaultRowHeight="17.399999999999999" x14ac:dyDescent="0.4"/>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x14ac:dyDescent="0.4">
      <c r="C2" s="282" t="s">
        <v>313</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O2" s="1"/>
      <c r="AP2" s="1"/>
      <c r="AQ2" s="1"/>
      <c r="AR2" s="1"/>
      <c r="AS2" s="1"/>
      <c r="AT2" s="1"/>
      <c r="AU2" s="1"/>
    </row>
    <row r="3" spans="1:47" ht="18.7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12"/>
      <c r="AC3" s="112"/>
      <c r="AD3" s="472" t="s">
        <v>171</v>
      </c>
      <c r="AE3" s="472"/>
      <c r="AF3" s="472"/>
      <c r="AG3" s="472"/>
      <c r="AH3" s="472"/>
      <c r="AI3" s="472"/>
      <c r="AJ3" s="472"/>
      <c r="AK3" s="472"/>
      <c r="AL3" s="16"/>
    </row>
    <row r="4" spans="1:47" ht="30" customHeight="1" x14ac:dyDescent="0.3">
      <c r="A4" s="49"/>
      <c r="B4" s="49"/>
      <c r="C4" s="518" t="s">
        <v>211</v>
      </c>
      <c r="D4" s="518"/>
      <c r="E4" s="518"/>
      <c r="F4" s="518"/>
      <c r="G4" s="518"/>
      <c r="H4" s="518"/>
      <c r="I4" s="518" t="s">
        <v>306</v>
      </c>
      <c r="J4" s="518"/>
      <c r="K4" s="518"/>
      <c r="L4" s="518"/>
      <c r="M4" s="518" t="s">
        <v>307</v>
      </c>
      <c r="N4" s="518"/>
      <c r="O4" s="518"/>
      <c r="P4" s="518" t="s">
        <v>308</v>
      </c>
      <c r="Q4" s="518"/>
      <c r="R4" s="518"/>
      <c r="S4" s="518"/>
      <c r="T4" s="518" t="s">
        <v>309</v>
      </c>
      <c r="U4" s="519"/>
      <c r="V4" s="519"/>
      <c r="W4" s="519"/>
      <c r="X4" s="518" t="s">
        <v>310</v>
      </c>
      <c r="Y4" s="518"/>
      <c r="Z4" s="518"/>
      <c r="AA4" s="518"/>
      <c r="AB4" s="518" t="s">
        <v>331</v>
      </c>
      <c r="AC4" s="518"/>
      <c r="AD4" s="518"/>
      <c r="AE4" s="518"/>
      <c r="AF4" s="520" t="s">
        <v>311</v>
      </c>
      <c r="AG4" s="520"/>
      <c r="AH4" s="520"/>
      <c r="AI4" s="520" t="s">
        <v>312</v>
      </c>
      <c r="AJ4" s="520"/>
      <c r="AK4" s="520"/>
      <c r="AL4" s="16"/>
      <c r="AM4" s="29"/>
    </row>
    <row r="5" spans="1:47" ht="30" customHeight="1" x14ac:dyDescent="0.3">
      <c r="A5" s="49"/>
      <c r="B5" s="49"/>
      <c r="C5" s="212">
        <v>1</v>
      </c>
      <c r="D5" s="450"/>
      <c r="E5" s="450"/>
      <c r="F5" s="450"/>
      <c r="G5" s="450"/>
      <c r="H5" s="450"/>
      <c r="I5" s="517"/>
      <c r="J5" s="517"/>
      <c r="K5" s="517"/>
      <c r="L5" s="517"/>
      <c r="M5" s="517"/>
      <c r="N5" s="517"/>
      <c r="O5" s="517"/>
      <c r="P5" s="517"/>
      <c r="Q5" s="517"/>
      <c r="R5" s="517"/>
      <c r="S5" s="517"/>
      <c r="T5" s="323"/>
      <c r="U5" s="323"/>
      <c r="V5" s="323"/>
      <c r="W5" s="323"/>
      <c r="X5" s="323"/>
      <c r="Y5" s="323"/>
      <c r="Z5" s="323"/>
      <c r="AA5" s="323"/>
      <c r="AB5" s="323"/>
      <c r="AC5" s="323"/>
      <c r="AD5" s="323"/>
      <c r="AE5" s="323"/>
      <c r="AF5" s="463" t="str">
        <f>IFERROR(AB5/SUM(AB5:AE9),"")</f>
        <v/>
      </c>
      <c r="AG5" s="463"/>
      <c r="AH5" s="463"/>
      <c r="AI5" s="448"/>
      <c r="AJ5" s="448"/>
      <c r="AK5" s="448"/>
    </row>
    <row r="6" spans="1:47" ht="30" customHeight="1" x14ac:dyDescent="0.3">
      <c r="A6" s="49"/>
      <c r="B6" s="49"/>
      <c r="C6" s="212">
        <v>2</v>
      </c>
      <c r="D6" s="450"/>
      <c r="E6" s="450"/>
      <c r="F6" s="450"/>
      <c r="G6" s="450"/>
      <c r="H6" s="450"/>
      <c r="I6" s="517"/>
      <c r="J6" s="517"/>
      <c r="K6" s="517"/>
      <c r="L6" s="517"/>
      <c r="M6" s="517"/>
      <c r="N6" s="517"/>
      <c r="O6" s="517"/>
      <c r="P6" s="517"/>
      <c r="Q6" s="517"/>
      <c r="R6" s="517"/>
      <c r="S6" s="517"/>
      <c r="T6" s="323"/>
      <c r="U6" s="323"/>
      <c r="V6" s="323"/>
      <c r="W6" s="323"/>
      <c r="X6" s="323"/>
      <c r="Y6" s="323"/>
      <c r="Z6" s="323"/>
      <c r="AA6" s="323"/>
      <c r="AB6" s="323"/>
      <c r="AC6" s="323"/>
      <c r="AD6" s="323"/>
      <c r="AE6" s="323"/>
      <c r="AF6" s="463" t="str">
        <f>IFERROR(AB6/SUM(AB5:AE9),"")</f>
        <v/>
      </c>
      <c r="AG6" s="463"/>
      <c r="AH6" s="463"/>
      <c r="AI6" s="448"/>
      <c r="AJ6" s="448"/>
      <c r="AK6" s="448"/>
    </row>
    <row r="7" spans="1:47" ht="30" customHeight="1" x14ac:dyDescent="0.3">
      <c r="A7" s="49"/>
      <c r="B7" s="49"/>
      <c r="C7" s="212">
        <v>3</v>
      </c>
      <c r="D7" s="450"/>
      <c r="E7" s="450"/>
      <c r="F7" s="450"/>
      <c r="G7" s="450"/>
      <c r="H7" s="450"/>
      <c r="I7" s="517"/>
      <c r="J7" s="517"/>
      <c r="K7" s="517"/>
      <c r="L7" s="517"/>
      <c r="M7" s="517"/>
      <c r="N7" s="517"/>
      <c r="O7" s="517"/>
      <c r="P7" s="517"/>
      <c r="Q7" s="517"/>
      <c r="R7" s="517"/>
      <c r="S7" s="517"/>
      <c r="T7" s="323"/>
      <c r="U7" s="323"/>
      <c r="V7" s="323"/>
      <c r="W7" s="323"/>
      <c r="X7" s="323"/>
      <c r="Y7" s="323"/>
      <c r="Z7" s="323"/>
      <c r="AA7" s="323"/>
      <c r="AB7" s="323"/>
      <c r="AC7" s="323"/>
      <c r="AD7" s="323"/>
      <c r="AE7" s="323"/>
      <c r="AF7" s="463" t="str">
        <f>IFERROR(AB7/SUM(AB5:AE9),"")</f>
        <v/>
      </c>
      <c r="AG7" s="463"/>
      <c r="AH7" s="463"/>
      <c r="AI7" s="448"/>
      <c r="AJ7" s="448"/>
      <c r="AK7" s="448"/>
    </row>
    <row r="8" spans="1:47" ht="30" customHeight="1" x14ac:dyDescent="0.3">
      <c r="A8" s="49"/>
      <c r="B8" s="49"/>
      <c r="C8" s="212">
        <v>4</v>
      </c>
      <c r="D8" s="450"/>
      <c r="E8" s="450"/>
      <c r="F8" s="450"/>
      <c r="G8" s="450"/>
      <c r="H8" s="450"/>
      <c r="I8" s="517"/>
      <c r="J8" s="517"/>
      <c r="K8" s="517"/>
      <c r="L8" s="517"/>
      <c r="M8" s="517"/>
      <c r="N8" s="517"/>
      <c r="O8" s="517"/>
      <c r="P8" s="517"/>
      <c r="Q8" s="517"/>
      <c r="R8" s="517"/>
      <c r="S8" s="517"/>
      <c r="T8" s="323"/>
      <c r="U8" s="323"/>
      <c r="V8" s="323"/>
      <c r="W8" s="323"/>
      <c r="X8" s="323"/>
      <c r="Y8" s="323"/>
      <c r="Z8" s="323"/>
      <c r="AA8" s="323"/>
      <c r="AB8" s="323"/>
      <c r="AC8" s="323"/>
      <c r="AD8" s="323"/>
      <c r="AE8" s="323"/>
      <c r="AF8" s="463" t="str">
        <f>IFERROR(AB8/SUM(AB5:AE9),"")</f>
        <v/>
      </c>
      <c r="AG8" s="463"/>
      <c r="AH8" s="463"/>
      <c r="AI8" s="448"/>
      <c r="AJ8" s="448"/>
      <c r="AK8" s="448"/>
    </row>
    <row r="9" spans="1:47" ht="30" customHeight="1" x14ac:dyDescent="0.3">
      <c r="A9" s="49"/>
      <c r="B9" s="49"/>
      <c r="C9" s="212">
        <v>5</v>
      </c>
      <c r="D9" s="450"/>
      <c r="E9" s="450"/>
      <c r="F9" s="450"/>
      <c r="G9" s="450"/>
      <c r="H9" s="450"/>
      <c r="I9" s="517"/>
      <c r="J9" s="517"/>
      <c r="K9" s="517"/>
      <c r="L9" s="517"/>
      <c r="M9" s="517"/>
      <c r="N9" s="517"/>
      <c r="O9" s="517"/>
      <c r="P9" s="517"/>
      <c r="Q9" s="517"/>
      <c r="R9" s="517"/>
      <c r="S9" s="517"/>
      <c r="T9" s="323"/>
      <c r="U9" s="323"/>
      <c r="V9" s="323"/>
      <c r="W9" s="323"/>
      <c r="X9" s="323"/>
      <c r="Y9" s="323"/>
      <c r="Z9" s="323"/>
      <c r="AA9" s="323"/>
      <c r="AB9" s="323"/>
      <c r="AC9" s="323"/>
      <c r="AD9" s="323"/>
      <c r="AE9" s="323"/>
      <c r="AF9" s="463" t="str">
        <f>IFERROR(AB9/SUM(AB5:AE9),"")</f>
        <v/>
      </c>
      <c r="AG9" s="463"/>
      <c r="AH9" s="463"/>
      <c r="AI9" s="448"/>
      <c r="AJ9" s="448"/>
      <c r="AK9" s="448"/>
    </row>
    <row r="10" spans="1:47" ht="18.75" customHeight="1" x14ac:dyDescent="0.4">
      <c r="A10" s="19"/>
      <c r="B10" s="105"/>
      <c r="C10" s="105"/>
      <c r="D10" s="47"/>
      <c r="E10" s="479" t="s">
        <v>315</v>
      </c>
      <c r="F10" s="479"/>
      <c r="G10" s="479"/>
      <c r="H10" s="479"/>
      <c r="I10" s="479"/>
      <c r="J10" s="479"/>
      <c r="K10" s="479"/>
      <c r="L10" s="479"/>
      <c r="M10" s="479"/>
      <c r="N10" s="479"/>
      <c r="O10" s="479"/>
      <c r="P10" s="479"/>
      <c r="Q10" s="479"/>
      <c r="R10" s="479"/>
      <c r="S10" s="479"/>
      <c r="T10" s="479"/>
      <c r="U10" s="479"/>
      <c r="V10" s="479"/>
      <c r="W10" s="479"/>
      <c r="X10" s="479"/>
      <c r="Y10" s="479"/>
      <c r="Z10" s="479"/>
      <c r="AA10" s="479"/>
      <c r="AB10" s="479"/>
      <c r="AC10" s="479"/>
      <c r="AD10" s="479"/>
      <c r="AE10" s="479"/>
      <c r="AF10" s="479"/>
      <c r="AG10" s="479"/>
      <c r="AH10" s="479"/>
      <c r="AI10" s="23"/>
      <c r="AJ10" s="23"/>
      <c r="AK10" s="23"/>
      <c r="AL10" s="16"/>
    </row>
    <row r="11" spans="1:47" ht="26.25" customHeight="1" x14ac:dyDescent="0.4">
      <c r="A11" s="25"/>
      <c r="B11" s="24"/>
      <c r="C11" s="23"/>
      <c r="D11" s="23"/>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90" t="s">
        <v>222</v>
      </c>
      <c r="AO11" s="1"/>
      <c r="AP11" s="1"/>
      <c r="AQ11" s="1"/>
      <c r="AR11" s="1"/>
      <c r="AS11" s="1"/>
      <c r="AT11" s="1"/>
    </row>
    <row r="13" spans="1:47" x14ac:dyDescent="0.4">
      <c r="AL13" s="45"/>
    </row>
    <row r="15" spans="1:47" ht="72" customHeight="1" x14ac:dyDescent="0.4">
      <c r="A15" s="237" t="s">
        <v>259</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x14ac:dyDescent="0.4"/>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x14ac:dyDescent="0.4">
      <c r="A2" s="19"/>
      <c r="B2" s="241" t="s">
        <v>318</v>
      </c>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19"/>
      <c r="AC2" s="19"/>
      <c r="AD2" s="19"/>
      <c r="AE2" s="19"/>
      <c r="AF2" s="19"/>
      <c r="AG2" s="19"/>
      <c r="AH2" s="19"/>
      <c r="AI2" s="19"/>
      <c r="AJ2" s="19"/>
      <c r="AK2" s="19"/>
      <c r="AL2" s="19"/>
      <c r="AM2" s="19"/>
      <c r="AN2" s="19"/>
      <c r="AO2" s="19"/>
      <c r="AP2" s="19"/>
      <c r="AQ2" s="19"/>
      <c r="AR2" s="19"/>
      <c r="AS2" s="19"/>
      <c r="AT2" s="19"/>
      <c r="AU2" s="19"/>
      <c r="AV2" s="19"/>
      <c r="AW2" s="19"/>
      <c r="AX2" s="19"/>
      <c r="AY2" s="37"/>
      <c r="AZ2" s="1"/>
      <c r="BA2" s="1"/>
      <c r="BB2" s="1"/>
      <c r="BC2" s="1"/>
    </row>
    <row r="4" spans="1:55" ht="18.75" customHeight="1" x14ac:dyDescent="0.4">
      <c r="A4" s="19"/>
      <c r="B4" s="105"/>
      <c r="C4" s="105"/>
      <c r="D4" s="105"/>
      <c r="E4" s="105"/>
      <c r="F4" s="105"/>
      <c r="G4" s="105"/>
      <c r="H4" s="105"/>
      <c r="I4" s="105"/>
      <c r="J4" s="105"/>
      <c r="K4" s="105"/>
      <c r="L4" s="105"/>
      <c r="M4" s="105"/>
      <c r="N4" s="105"/>
      <c r="O4" s="105"/>
      <c r="P4" s="105"/>
      <c r="Q4" s="105"/>
      <c r="R4" s="105"/>
      <c r="S4" s="105"/>
      <c r="T4" s="105"/>
      <c r="U4" s="105"/>
      <c r="V4" s="105"/>
      <c r="W4" s="105"/>
      <c r="X4" s="105"/>
      <c r="Y4" s="108"/>
      <c r="Z4" s="108"/>
      <c r="AA4" s="108"/>
      <c r="AB4" s="108"/>
      <c r="AC4" s="108"/>
      <c r="AD4" s="108"/>
      <c r="AE4" s="108"/>
      <c r="AF4" s="472" t="s">
        <v>314</v>
      </c>
      <c r="AG4" s="472"/>
      <c r="AH4" s="472"/>
      <c r="AI4" s="472"/>
      <c r="AJ4" s="472"/>
      <c r="AK4" s="472"/>
      <c r="AL4" s="16"/>
    </row>
    <row r="5" spans="1:55" ht="30" customHeight="1" x14ac:dyDescent="0.3">
      <c r="A5" s="49"/>
      <c r="B5" s="49"/>
      <c r="C5" s="330" t="s">
        <v>321</v>
      </c>
      <c r="D5" s="330"/>
      <c r="E5" s="330"/>
      <c r="F5" s="330"/>
      <c r="G5" s="330"/>
      <c r="H5" s="330"/>
      <c r="I5" s="330"/>
      <c r="J5" s="330"/>
      <c r="K5" s="330" t="s">
        <v>322</v>
      </c>
      <c r="L5" s="330"/>
      <c r="M5" s="330"/>
      <c r="N5" s="330"/>
      <c r="O5" s="330"/>
      <c r="P5" s="330"/>
      <c r="Q5" s="330" t="s">
        <v>323</v>
      </c>
      <c r="R5" s="330"/>
      <c r="S5" s="330"/>
      <c r="T5" s="330"/>
      <c r="U5" s="330"/>
      <c r="V5" s="454" t="s">
        <v>324</v>
      </c>
      <c r="W5" s="454"/>
      <c r="X5" s="454"/>
      <c r="Y5" s="454"/>
      <c r="Z5" s="454"/>
      <c r="AA5" s="454"/>
      <c r="AB5" s="454" t="s">
        <v>319</v>
      </c>
      <c r="AC5" s="454"/>
      <c r="AD5" s="454"/>
      <c r="AE5" s="454"/>
      <c r="AF5" s="454"/>
      <c r="AG5" s="454" t="s">
        <v>46</v>
      </c>
      <c r="AH5" s="454"/>
      <c r="AI5" s="454"/>
      <c r="AJ5" s="454"/>
      <c r="AK5" s="454"/>
    </row>
    <row r="6" spans="1:55" ht="30" customHeight="1" x14ac:dyDescent="0.3">
      <c r="A6" s="49"/>
      <c r="B6" s="49"/>
      <c r="C6" s="96">
        <v>1</v>
      </c>
      <c r="D6" s="522"/>
      <c r="E6" s="300"/>
      <c r="F6" s="300"/>
      <c r="G6" s="300"/>
      <c r="H6" s="300"/>
      <c r="I6" s="300"/>
      <c r="J6" s="300"/>
      <c r="K6" s="521"/>
      <c r="L6" s="521"/>
      <c r="M6" s="521"/>
      <c r="N6" s="521"/>
      <c r="O6" s="521"/>
      <c r="P6" s="521"/>
      <c r="Q6" s="521"/>
      <c r="R6" s="521"/>
      <c r="S6" s="521"/>
      <c r="T6" s="521"/>
      <c r="U6" s="521"/>
      <c r="V6" s="473"/>
      <c r="W6" s="473"/>
      <c r="X6" s="473"/>
      <c r="Y6" s="473"/>
      <c r="Z6" s="473"/>
      <c r="AA6" s="473"/>
      <c r="AB6" s="516" t="str">
        <f>IFERROR(SUM(K6:AA6)/SUM(K6:AA10),"")</f>
        <v/>
      </c>
      <c r="AC6" s="516"/>
      <c r="AD6" s="516"/>
      <c r="AE6" s="516"/>
      <c r="AF6" s="516"/>
      <c r="AG6" s="523"/>
      <c r="AH6" s="523"/>
      <c r="AI6" s="523"/>
      <c r="AJ6" s="523"/>
      <c r="AK6" s="523"/>
    </row>
    <row r="7" spans="1:55" ht="30" customHeight="1" x14ac:dyDescent="0.3">
      <c r="A7" s="49"/>
      <c r="B7" s="49"/>
      <c r="C7" s="96">
        <v>2</v>
      </c>
      <c r="D7" s="522"/>
      <c r="E7" s="300"/>
      <c r="F7" s="300"/>
      <c r="G7" s="300"/>
      <c r="H7" s="300"/>
      <c r="I7" s="300"/>
      <c r="J7" s="300"/>
      <c r="K7" s="521"/>
      <c r="L7" s="521"/>
      <c r="M7" s="521"/>
      <c r="N7" s="521"/>
      <c r="O7" s="521"/>
      <c r="P7" s="521"/>
      <c r="Q7" s="521"/>
      <c r="R7" s="521"/>
      <c r="S7" s="521"/>
      <c r="T7" s="521"/>
      <c r="U7" s="521"/>
      <c r="V7" s="473"/>
      <c r="W7" s="473"/>
      <c r="X7" s="473"/>
      <c r="Y7" s="473"/>
      <c r="Z7" s="473"/>
      <c r="AA7" s="473"/>
      <c r="AB7" s="516" t="str">
        <f>IFERROR(SUM(K7:AA7)/SUM(K6:AA10),"")</f>
        <v/>
      </c>
      <c r="AC7" s="516"/>
      <c r="AD7" s="516"/>
      <c r="AE7" s="516"/>
      <c r="AF7" s="516"/>
      <c r="AG7" s="523"/>
      <c r="AH7" s="523"/>
      <c r="AI7" s="523"/>
      <c r="AJ7" s="523"/>
      <c r="AK7" s="523"/>
    </row>
    <row r="8" spans="1:55" ht="30" customHeight="1" x14ac:dyDescent="0.3">
      <c r="A8" s="49"/>
      <c r="B8" s="49"/>
      <c r="C8" s="96">
        <v>3</v>
      </c>
      <c r="D8" s="522"/>
      <c r="E8" s="300"/>
      <c r="F8" s="300"/>
      <c r="G8" s="300"/>
      <c r="H8" s="300"/>
      <c r="I8" s="300"/>
      <c r="J8" s="300"/>
      <c r="K8" s="521"/>
      <c r="L8" s="521"/>
      <c r="M8" s="521"/>
      <c r="N8" s="521"/>
      <c r="O8" s="521"/>
      <c r="P8" s="521"/>
      <c r="Q8" s="521"/>
      <c r="R8" s="521"/>
      <c r="S8" s="521"/>
      <c r="T8" s="521"/>
      <c r="U8" s="521"/>
      <c r="V8" s="473"/>
      <c r="W8" s="473"/>
      <c r="X8" s="473"/>
      <c r="Y8" s="473"/>
      <c r="Z8" s="473"/>
      <c r="AA8" s="473"/>
      <c r="AB8" s="516" t="str">
        <f>IFERROR(SUM(K8:AA8)/SUM(K6:AA10),"")</f>
        <v/>
      </c>
      <c r="AC8" s="516"/>
      <c r="AD8" s="516"/>
      <c r="AE8" s="516"/>
      <c r="AF8" s="516"/>
      <c r="AG8" s="523"/>
      <c r="AH8" s="523"/>
      <c r="AI8" s="523"/>
      <c r="AJ8" s="523"/>
      <c r="AK8" s="523"/>
    </row>
    <row r="9" spans="1:55" ht="30" customHeight="1" x14ac:dyDescent="0.3">
      <c r="A9" s="49"/>
      <c r="B9" s="49"/>
      <c r="C9" s="96">
        <v>4</v>
      </c>
      <c r="D9" s="522"/>
      <c r="E9" s="300"/>
      <c r="F9" s="300"/>
      <c r="G9" s="300"/>
      <c r="H9" s="300"/>
      <c r="I9" s="300"/>
      <c r="J9" s="300"/>
      <c r="K9" s="521"/>
      <c r="L9" s="521"/>
      <c r="M9" s="521"/>
      <c r="N9" s="521"/>
      <c r="O9" s="521"/>
      <c r="P9" s="521"/>
      <c r="Q9" s="521"/>
      <c r="R9" s="521"/>
      <c r="S9" s="521"/>
      <c r="T9" s="521"/>
      <c r="U9" s="521"/>
      <c r="V9" s="473"/>
      <c r="W9" s="473"/>
      <c r="X9" s="473"/>
      <c r="Y9" s="473"/>
      <c r="Z9" s="473"/>
      <c r="AA9" s="473"/>
      <c r="AB9" s="516" t="str">
        <f>IFERROR(SUM(K9:AA9)/SUM(K6:AA10),"")</f>
        <v/>
      </c>
      <c r="AC9" s="516"/>
      <c r="AD9" s="516"/>
      <c r="AE9" s="516"/>
      <c r="AF9" s="516"/>
      <c r="AG9" s="523"/>
      <c r="AH9" s="523"/>
      <c r="AI9" s="523"/>
      <c r="AJ9" s="523"/>
      <c r="AK9" s="523"/>
    </row>
    <row r="10" spans="1:55" ht="30" customHeight="1" x14ac:dyDescent="0.3">
      <c r="A10" s="49"/>
      <c r="B10" s="49"/>
      <c r="C10" s="96">
        <v>5</v>
      </c>
      <c r="D10" s="522"/>
      <c r="E10" s="300"/>
      <c r="F10" s="300"/>
      <c r="G10" s="300"/>
      <c r="H10" s="300"/>
      <c r="I10" s="300"/>
      <c r="J10" s="300"/>
      <c r="K10" s="521"/>
      <c r="L10" s="521"/>
      <c r="M10" s="521"/>
      <c r="N10" s="521"/>
      <c r="O10" s="521"/>
      <c r="P10" s="521"/>
      <c r="Q10" s="521"/>
      <c r="R10" s="521"/>
      <c r="S10" s="521"/>
      <c r="T10" s="521"/>
      <c r="U10" s="521"/>
      <c r="V10" s="473"/>
      <c r="W10" s="473"/>
      <c r="X10" s="473"/>
      <c r="Y10" s="473"/>
      <c r="Z10" s="473"/>
      <c r="AA10" s="473"/>
      <c r="AB10" s="516" t="str">
        <f>IFERROR(SUM(K10:AA10)/SUM(K6:AA10),"")</f>
        <v/>
      </c>
      <c r="AC10" s="516"/>
      <c r="AD10" s="516"/>
      <c r="AE10" s="516"/>
      <c r="AF10" s="516"/>
      <c r="AG10" s="523"/>
      <c r="AH10" s="523"/>
      <c r="AI10" s="523"/>
      <c r="AJ10" s="523"/>
      <c r="AK10" s="523"/>
    </row>
    <row r="11" spans="1:55" ht="7.5" customHeight="1" x14ac:dyDescent="0.4">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50"/>
    </row>
    <row r="12" spans="1:55" ht="26.25" customHeight="1" x14ac:dyDescent="0.4">
      <c r="A12" s="25"/>
      <c r="B12" s="24"/>
      <c r="C12" s="23"/>
      <c r="D12" s="46"/>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87"/>
      <c r="AH12" s="87"/>
      <c r="AI12" s="87"/>
      <c r="AJ12" s="87"/>
      <c r="AK12" s="87"/>
      <c r="AL12" s="90" t="s">
        <v>247</v>
      </c>
      <c r="AM12" s="46"/>
      <c r="AN12" s="46"/>
      <c r="AO12" s="46"/>
      <c r="AP12" s="46"/>
      <c r="AQ12" s="46"/>
      <c r="AR12" s="46"/>
      <c r="AS12" s="46"/>
      <c r="AT12" s="46"/>
      <c r="AU12" s="46"/>
      <c r="AV12" s="46"/>
      <c r="AW12" s="46"/>
      <c r="AX12" s="46"/>
      <c r="AY12" s="26"/>
    </row>
    <row r="15" spans="1:55" ht="62.25" customHeight="1" x14ac:dyDescent="0.4">
      <c r="A15" s="237" t="s">
        <v>325</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9"/>
      <c r="AG15" s="93"/>
      <c r="AH15" s="93"/>
      <c r="AI15" s="93"/>
      <c r="AJ15" s="93"/>
      <c r="AK15" s="93"/>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3"/>
  <sheetViews>
    <sheetView view="pageBreakPreview" zoomScaleNormal="100" zoomScaleSheetLayoutView="100" workbookViewId="0">
      <selection activeCell="AF9" sqref="AF9"/>
    </sheetView>
  </sheetViews>
  <sheetFormatPr defaultRowHeight="17.399999999999999" x14ac:dyDescent="0.4"/>
  <cols>
    <col min="1" max="4" width="1.09765625" style="1" customWidth="1"/>
    <col min="5" max="41" width="2.3984375" style="1" customWidth="1"/>
    <col min="42" max="50" width="9" style="1"/>
  </cols>
  <sheetData>
    <row r="2" spans="1:55" ht="19.8" x14ac:dyDescent="0.4">
      <c r="A2" s="19"/>
      <c r="B2" s="241" t="s">
        <v>1066</v>
      </c>
      <c r="C2" s="241"/>
      <c r="D2" s="241"/>
      <c r="E2" s="241"/>
      <c r="F2" s="241"/>
      <c r="G2" s="241"/>
      <c r="H2" s="241"/>
      <c r="I2" s="241"/>
      <c r="J2" s="241"/>
      <c r="K2" s="241"/>
      <c r="L2" s="241"/>
      <c r="M2" s="241"/>
      <c r="N2" s="241"/>
      <c r="O2" s="241"/>
      <c r="P2" s="241"/>
      <c r="Q2" s="241"/>
      <c r="R2" s="241"/>
      <c r="S2" s="241"/>
      <c r="T2" s="241"/>
      <c r="U2" s="241"/>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8" x14ac:dyDescent="0.4">
      <c r="A3" s="19"/>
      <c r="B3" s="41"/>
      <c r="C3" s="41"/>
      <c r="D3" s="41"/>
      <c r="E3" s="41"/>
      <c r="F3" s="41"/>
      <c r="G3" s="41"/>
      <c r="H3" s="41"/>
      <c r="I3" s="41"/>
      <c r="J3" s="41"/>
      <c r="K3" s="41"/>
      <c r="L3" s="41"/>
      <c r="M3" s="41"/>
      <c r="N3" s="41"/>
      <c r="O3" s="41"/>
      <c r="P3" s="41"/>
      <c r="Q3" s="41"/>
      <c r="R3" s="41"/>
      <c r="S3" s="41"/>
      <c r="T3" s="41"/>
      <c r="U3" s="41"/>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4">
      <c r="A4" s="19"/>
      <c r="B4" s="105"/>
      <c r="C4" s="105"/>
      <c r="D4" s="105"/>
      <c r="E4" s="105"/>
      <c r="F4" s="105"/>
      <c r="G4" s="105"/>
      <c r="H4" s="105"/>
      <c r="I4" s="105"/>
      <c r="J4" s="105"/>
      <c r="K4" s="105"/>
      <c r="L4" s="105"/>
      <c r="M4" s="105"/>
      <c r="N4" s="105"/>
      <c r="O4" s="105"/>
      <c r="P4" s="105"/>
      <c r="Q4" s="19"/>
      <c r="R4" s="19"/>
      <c r="S4" s="19"/>
      <c r="T4" s="19"/>
      <c r="U4" s="19"/>
      <c r="V4" s="19"/>
      <c r="W4" s="19"/>
      <c r="X4" s="19"/>
      <c r="Y4" s="19"/>
      <c r="Z4" s="19"/>
      <c r="AA4" s="19"/>
      <c r="AB4" s="19"/>
      <c r="AC4" s="19"/>
      <c r="AD4" s="329" t="s">
        <v>328</v>
      </c>
      <c r="AE4" s="329"/>
      <c r="AF4" s="329"/>
      <c r="AG4" s="329"/>
      <c r="AH4" s="329"/>
      <c r="AI4" s="329"/>
      <c r="AJ4" s="329"/>
      <c r="AK4" s="329"/>
      <c r="AL4" s="329"/>
      <c r="AM4" s="329"/>
      <c r="AN4" s="329"/>
      <c r="AO4" s="329"/>
      <c r="AP4" s="16"/>
    </row>
    <row r="5" spans="1:55" ht="30.75" customHeight="1" x14ac:dyDescent="0.4">
      <c r="A5" s="19"/>
      <c r="B5" s="105"/>
      <c r="C5" s="105"/>
      <c r="D5" s="105"/>
      <c r="E5" s="475" t="s">
        <v>253</v>
      </c>
      <c r="F5" s="475"/>
      <c r="G5" s="475"/>
      <c r="H5" s="475"/>
      <c r="I5" s="475"/>
      <c r="J5" s="475"/>
      <c r="K5" s="475"/>
      <c r="L5" s="475"/>
      <c r="M5" s="475" t="s">
        <v>254</v>
      </c>
      <c r="N5" s="475"/>
      <c r="O5" s="475"/>
      <c r="P5" s="475"/>
      <c r="Q5" s="475"/>
      <c r="R5" s="475"/>
      <c r="S5" s="475"/>
      <c r="T5" s="475"/>
      <c r="U5" s="475"/>
      <c r="V5" s="475" t="s">
        <v>255</v>
      </c>
      <c r="W5" s="475"/>
      <c r="X5" s="475"/>
      <c r="Y5" s="475"/>
      <c r="Z5" s="475" t="s">
        <v>326</v>
      </c>
      <c r="AA5" s="475"/>
      <c r="AB5" s="475"/>
      <c r="AC5" s="475"/>
      <c r="AD5" s="475"/>
      <c r="AE5" s="475"/>
      <c r="AF5" s="475" t="s">
        <v>327</v>
      </c>
      <c r="AG5" s="475"/>
      <c r="AH5" s="475"/>
      <c r="AI5" s="475"/>
      <c r="AJ5" s="475"/>
      <c r="AK5" s="475"/>
      <c r="AL5" s="475" t="s">
        <v>258</v>
      </c>
      <c r="AM5" s="475"/>
      <c r="AN5" s="475"/>
      <c r="AO5" s="475"/>
      <c r="AP5" s="16"/>
    </row>
    <row r="6" spans="1:55" ht="26.25" customHeight="1" x14ac:dyDescent="0.4">
      <c r="A6" s="19"/>
      <c r="B6" s="105"/>
      <c r="C6" s="105"/>
      <c r="D6" s="105"/>
      <c r="E6" s="327" t="s">
        <v>1130</v>
      </c>
      <c r="F6" s="327"/>
      <c r="G6" s="327"/>
      <c r="H6" s="327"/>
      <c r="I6" s="327"/>
      <c r="J6" s="327"/>
      <c r="K6" s="327"/>
      <c r="L6" s="327"/>
      <c r="M6" s="327" t="s">
        <v>1154</v>
      </c>
      <c r="N6" s="327"/>
      <c r="O6" s="327"/>
      <c r="P6" s="327"/>
      <c r="Q6" s="327"/>
      <c r="R6" s="327"/>
      <c r="S6" s="327"/>
      <c r="T6" s="327"/>
      <c r="U6" s="327"/>
      <c r="V6" s="344" t="s">
        <v>1151</v>
      </c>
      <c r="W6" s="344"/>
      <c r="X6" s="344"/>
      <c r="Y6" s="344"/>
      <c r="Z6" s="473">
        <v>178259</v>
      </c>
      <c r="AA6" s="473"/>
      <c r="AB6" s="473"/>
      <c r="AC6" s="473"/>
      <c r="AD6" s="473"/>
      <c r="AE6" s="473"/>
      <c r="AF6" s="473">
        <v>3489</v>
      </c>
      <c r="AG6" s="473"/>
      <c r="AH6" s="473"/>
      <c r="AI6" s="473"/>
      <c r="AJ6" s="473"/>
      <c r="AK6" s="473"/>
      <c r="AL6" s="474"/>
      <c r="AM6" s="474"/>
      <c r="AN6" s="474"/>
      <c r="AO6" s="474"/>
      <c r="AP6" s="16">
        <v>645101</v>
      </c>
    </row>
    <row r="7" spans="1:55" ht="26.25" customHeight="1" x14ac:dyDescent="0.4">
      <c r="A7" s="19"/>
      <c r="B7" s="105"/>
      <c r="C7" s="105"/>
      <c r="D7" s="105"/>
      <c r="E7" s="327" t="s">
        <v>1140</v>
      </c>
      <c r="F7" s="327"/>
      <c r="G7" s="327"/>
      <c r="H7" s="327"/>
      <c r="I7" s="327"/>
      <c r="J7" s="327"/>
      <c r="K7" s="327"/>
      <c r="L7" s="327"/>
      <c r="M7" s="327" t="s">
        <v>1153</v>
      </c>
      <c r="N7" s="327"/>
      <c r="O7" s="327"/>
      <c r="P7" s="327"/>
      <c r="Q7" s="327"/>
      <c r="R7" s="327"/>
      <c r="S7" s="327"/>
      <c r="T7" s="327"/>
      <c r="U7" s="327"/>
      <c r="V7" s="344" t="s">
        <v>1144</v>
      </c>
      <c r="W7" s="344"/>
      <c r="X7" s="344"/>
      <c r="Y7" s="344"/>
      <c r="Z7" s="473">
        <v>14685229</v>
      </c>
      <c r="AA7" s="473"/>
      <c r="AB7" s="473"/>
      <c r="AC7" s="473"/>
      <c r="AD7" s="473"/>
      <c r="AE7" s="473"/>
      <c r="AF7" s="473">
        <v>11960130</v>
      </c>
      <c r="AG7" s="473"/>
      <c r="AH7" s="473"/>
      <c r="AI7" s="473"/>
      <c r="AJ7" s="473"/>
      <c r="AK7" s="473"/>
      <c r="AL7" s="474"/>
      <c r="AM7" s="474"/>
      <c r="AN7" s="474"/>
      <c r="AO7" s="474"/>
      <c r="AP7" s="16" t="s">
        <v>1152</v>
      </c>
    </row>
    <row r="8" spans="1:55" ht="26.25" customHeight="1" x14ac:dyDescent="0.4">
      <c r="A8" s="19"/>
      <c r="B8" s="105"/>
      <c r="C8" s="105"/>
      <c r="D8" s="105"/>
      <c r="E8" s="327" t="s">
        <v>1142</v>
      </c>
      <c r="F8" s="327"/>
      <c r="G8" s="327"/>
      <c r="H8" s="327"/>
      <c r="I8" s="327"/>
      <c r="J8" s="327"/>
      <c r="K8" s="327"/>
      <c r="L8" s="327"/>
      <c r="M8" s="327" t="s">
        <v>1156</v>
      </c>
      <c r="N8" s="327"/>
      <c r="O8" s="327"/>
      <c r="P8" s="327"/>
      <c r="Q8" s="327"/>
      <c r="R8" s="327"/>
      <c r="S8" s="327"/>
      <c r="T8" s="327"/>
      <c r="U8" s="327"/>
      <c r="V8" s="344" t="s">
        <v>1144</v>
      </c>
      <c r="W8" s="344"/>
      <c r="X8" s="344"/>
      <c r="Y8" s="344"/>
      <c r="Z8" s="473">
        <v>632085</v>
      </c>
      <c r="AA8" s="473"/>
      <c r="AB8" s="473"/>
      <c r="AC8" s="473"/>
      <c r="AD8" s="473"/>
      <c r="AE8" s="473"/>
      <c r="AF8" s="473">
        <v>516</v>
      </c>
      <c r="AG8" s="473"/>
      <c r="AH8" s="473"/>
      <c r="AI8" s="473"/>
      <c r="AJ8" s="473"/>
      <c r="AK8" s="473"/>
      <c r="AL8" s="474"/>
      <c r="AM8" s="474"/>
      <c r="AN8" s="474"/>
      <c r="AO8" s="474"/>
      <c r="AP8" s="16"/>
    </row>
    <row r="9" spans="1:55" ht="7.5" customHeight="1" x14ac:dyDescent="0.4">
      <c r="A9" s="25"/>
      <c r="B9" s="24"/>
      <c r="C9" s="23"/>
      <c r="D9" s="23"/>
      <c r="E9" s="40"/>
      <c r="F9" s="40"/>
      <c r="G9" s="40"/>
      <c r="H9" s="40"/>
      <c r="I9" s="40"/>
      <c r="J9" s="40"/>
      <c r="K9" s="40"/>
      <c r="L9" s="40"/>
      <c r="M9" s="40"/>
      <c r="N9" s="40"/>
      <c r="O9" s="40"/>
      <c r="P9" s="110"/>
      <c r="Q9" s="110"/>
      <c r="R9" s="110"/>
      <c r="S9" s="110"/>
      <c r="T9" s="110"/>
      <c r="U9" s="110"/>
      <c r="V9" s="110"/>
      <c r="W9" s="110"/>
      <c r="X9" s="110"/>
      <c r="Y9" s="110"/>
      <c r="Z9" s="104"/>
      <c r="AA9" s="104"/>
      <c r="AB9" s="104"/>
      <c r="AC9" s="104"/>
      <c r="AD9" s="104"/>
      <c r="AE9" s="104"/>
      <c r="AF9" s="104"/>
      <c r="AG9" s="104"/>
      <c r="AH9" s="104"/>
      <c r="AI9" s="104"/>
      <c r="AJ9" s="104"/>
      <c r="AK9" s="104"/>
      <c r="AL9" s="110"/>
      <c r="AM9" s="110"/>
      <c r="AN9" s="110"/>
      <c r="AO9" s="110"/>
      <c r="AP9" s="50"/>
    </row>
    <row r="10" spans="1:55" ht="26.25" customHeight="1" x14ac:dyDescent="0.4">
      <c r="A10" s="25"/>
      <c r="B10" s="24"/>
      <c r="C10" s="23"/>
      <c r="D10" s="46"/>
      <c r="E10" s="312"/>
      <c r="F10" s="312"/>
      <c r="G10" s="312"/>
      <c r="H10" s="312"/>
      <c r="I10" s="312"/>
      <c r="J10" s="312"/>
      <c r="K10" s="312"/>
      <c r="L10" s="312"/>
      <c r="M10" s="312"/>
      <c r="N10" s="312"/>
      <c r="O10" s="312"/>
      <c r="P10" s="312"/>
      <c r="Q10" s="312"/>
      <c r="R10" s="312"/>
      <c r="S10" s="312"/>
      <c r="T10" s="312"/>
      <c r="U10" s="312"/>
      <c r="V10" s="312"/>
      <c r="W10" s="312"/>
      <c r="X10" s="312"/>
      <c r="Y10" s="312"/>
      <c r="Z10" s="312"/>
      <c r="AA10" s="312"/>
      <c r="AB10" s="312"/>
      <c r="AC10" s="312"/>
      <c r="AD10" s="312"/>
      <c r="AE10" s="312"/>
      <c r="AF10" s="312"/>
      <c r="AG10" s="312"/>
      <c r="AH10" s="312"/>
      <c r="AI10" s="312"/>
      <c r="AJ10" s="312"/>
      <c r="AK10" s="312"/>
      <c r="AL10" s="87"/>
      <c r="AM10" s="87"/>
      <c r="AN10" s="87"/>
      <c r="AO10" s="87"/>
      <c r="AP10" s="90" t="s">
        <v>222</v>
      </c>
      <c r="AQ10" s="46"/>
      <c r="AR10" s="46"/>
      <c r="AS10" s="46"/>
      <c r="AT10" s="46"/>
      <c r="AU10" s="46"/>
      <c r="AV10" s="46"/>
      <c r="AW10" s="46"/>
      <c r="AX10" s="46"/>
      <c r="AY10" s="46"/>
      <c r="AZ10" s="46"/>
      <c r="BA10" s="46"/>
      <c r="BB10" s="46"/>
      <c r="BC10" s="26"/>
    </row>
    <row r="13" spans="1:55" ht="54" customHeight="1" x14ac:dyDescent="0.4">
      <c r="A13" s="237" t="s">
        <v>332</v>
      </c>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9"/>
      <c r="AL13" s="93"/>
      <c r="AM13" s="93"/>
      <c r="AN13" s="93"/>
      <c r="AO13" s="93"/>
    </row>
  </sheetData>
  <sheetProtection formatCells="0" formatRows="0"/>
  <mergeCells count="28">
    <mergeCell ref="E10:AK10"/>
    <mergeCell ref="A13:AK13"/>
    <mergeCell ref="AL7:AO7"/>
    <mergeCell ref="E8:L8"/>
    <mergeCell ref="M8:U8"/>
    <mergeCell ref="V8:Y8"/>
    <mergeCell ref="Z8:AE8"/>
    <mergeCell ref="AF8:AK8"/>
    <mergeCell ref="AL8:AO8"/>
    <mergeCell ref="E7:L7"/>
    <mergeCell ref="M7:U7"/>
    <mergeCell ref="V7:Y7"/>
    <mergeCell ref="Z7:AE7"/>
    <mergeCell ref="AF7:AK7"/>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1" spans="1:46"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37"/>
    </row>
    <row r="2" spans="1:46" ht="18.75" customHeight="1" x14ac:dyDescent="0.4">
      <c r="A2" s="19"/>
      <c r="B2" s="241" t="s">
        <v>329</v>
      </c>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16"/>
    </row>
    <row r="3" spans="1:46" ht="18.75" customHeight="1" x14ac:dyDescent="0.4">
      <c r="A3" s="19"/>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6"/>
    </row>
    <row r="4" spans="1:46" ht="30" customHeight="1" x14ac:dyDescent="0.3">
      <c r="A4" s="49"/>
      <c r="B4" s="49"/>
      <c r="C4" s="304" t="s">
        <v>63</v>
      </c>
      <c r="D4" s="304"/>
      <c r="E4" s="304"/>
      <c r="F4" s="304"/>
      <c r="G4" s="304"/>
      <c r="H4" s="304"/>
      <c r="I4" s="304"/>
      <c r="J4" s="304"/>
      <c r="K4" s="304"/>
      <c r="L4" s="304"/>
      <c r="M4" s="304"/>
      <c r="N4" s="304"/>
      <c r="O4" s="339" t="s">
        <v>330</v>
      </c>
      <c r="P4" s="339"/>
      <c r="Q4" s="339"/>
      <c r="R4" s="339"/>
      <c r="S4" s="339"/>
      <c r="T4" s="339"/>
      <c r="U4" s="339"/>
      <c r="V4" s="339"/>
      <c r="W4" s="339"/>
      <c r="X4" s="339" t="s">
        <v>283</v>
      </c>
      <c r="Y4" s="339"/>
      <c r="Z4" s="339"/>
      <c r="AA4" s="339"/>
      <c r="AB4" s="339"/>
      <c r="AC4" s="339" t="s">
        <v>46</v>
      </c>
      <c r="AD4" s="339"/>
      <c r="AE4" s="339"/>
      <c r="AF4" s="339"/>
      <c r="AG4" s="339"/>
      <c r="AH4" s="339"/>
      <c r="AI4" s="339"/>
    </row>
    <row r="5" spans="1:46" ht="30" customHeight="1" x14ac:dyDescent="0.3">
      <c r="A5" s="49"/>
      <c r="B5" s="49"/>
      <c r="C5" s="207">
        <v>1</v>
      </c>
      <c r="D5" s="524"/>
      <c r="E5" s="327"/>
      <c r="F5" s="327"/>
      <c r="G5" s="327"/>
      <c r="H5" s="327"/>
      <c r="I5" s="327"/>
      <c r="J5" s="327"/>
      <c r="K5" s="327"/>
      <c r="L5" s="327"/>
      <c r="M5" s="327"/>
      <c r="N5" s="327"/>
      <c r="O5" s="515"/>
      <c r="P5" s="515"/>
      <c r="Q5" s="515"/>
      <c r="R5" s="515"/>
      <c r="S5" s="515"/>
      <c r="T5" s="515"/>
      <c r="U5" s="515"/>
      <c r="V5" s="515"/>
      <c r="W5" s="515"/>
      <c r="X5" s="516" t="str">
        <f>IFERROR(O5/SUM(O5:W9),"")</f>
        <v/>
      </c>
      <c r="Y5" s="516"/>
      <c r="Z5" s="516"/>
      <c r="AA5" s="516"/>
      <c r="AB5" s="516"/>
      <c r="AC5" s="454"/>
      <c r="AD5" s="454"/>
      <c r="AE5" s="454"/>
      <c r="AF5" s="454"/>
      <c r="AG5" s="454"/>
      <c r="AH5" s="454"/>
      <c r="AI5" s="454"/>
    </row>
    <row r="6" spans="1:46" ht="30" customHeight="1" x14ac:dyDescent="0.3">
      <c r="A6" s="49"/>
      <c r="B6" s="49"/>
      <c r="C6" s="207">
        <v>2</v>
      </c>
      <c r="D6" s="524"/>
      <c r="E6" s="327"/>
      <c r="F6" s="327"/>
      <c r="G6" s="327"/>
      <c r="H6" s="327"/>
      <c r="I6" s="327"/>
      <c r="J6" s="327"/>
      <c r="K6" s="327"/>
      <c r="L6" s="327"/>
      <c r="M6" s="327"/>
      <c r="N6" s="327"/>
      <c r="O6" s="515"/>
      <c r="P6" s="515"/>
      <c r="Q6" s="515"/>
      <c r="R6" s="515"/>
      <c r="S6" s="515"/>
      <c r="T6" s="515"/>
      <c r="U6" s="515"/>
      <c r="V6" s="515"/>
      <c r="W6" s="515"/>
      <c r="X6" s="516" t="str">
        <f>IFERROR(O6/SUM(O5:W9),"")</f>
        <v/>
      </c>
      <c r="Y6" s="516"/>
      <c r="Z6" s="516"/>
      <c r="AA6" s="516"/>
      <c r="AB6" s="516"/>
      <c r="AC6" s="454"/>
      <c r="AD6" s="454"/>
      <c r="AE6" s="454"/>
      <c r="AF6" s="454"/>
      <c r="AG6" s="454"/>
      <c r="AH6" s="454"/>
      <c r="AI6" s="454"/>
    </row>
    <row r="7" spans="1:46" ht="30" customHeight="1" x14ac:dyDescent="0.3">
      <c r="A7" s="49"/>
      <c r="B7" s="49"/>
      <c r="C7" s="207">
        <v>3</v>
      </c>
      <c r="D7" s="524"/>
      <c r="E7" s="327"/>
      <c r="F7" s="327"/>
      <c r="G7" s="327"/>
      <c r="H7" s="327"/>
      <c r="I7" s="327"/>
      <c r="J7" s="327"/>
      <c r="K7" s="327"/>
      <c r="L7" s="327"/>
      <c r="M7" s="327"/>
      <c r="N7" s="327"/>
      <c r="O7" s="515"/>
      <c r="P7" s="515"/>
      <c r="Q7" s="515"/>
      <c r="R7" s="515"/>
      <c r="S7" s="515"/>
      <c r="T7" s="515"/>
      <c r="U7" s="515"/>
      <c r="V7" s="515"/>
      <c r="W7" s="515"/>
      <c r="X7" s="516" t="str">
        <f>IFERROR(O7/SUM(O5:W9),"")</f>
        <v/>
      </c>
      <c r="Y7" s="516"/>
      <c r="Z7" s="516"/>
      <c r="AA7" s="516"/>
      <c r="AB7" s="516"/>
      <c r="AC7" s="454"/>
      <c r="AD7" s="454"/>
      <c r="AE7" s="454"/>
      <c r="AF7" s="454"/>
      <c r="AG7" s="454"/>
      <c r="AH7" s="454"/>
      <c r="AI7" s="454"/>
    </row>
    <row r="8" spans="1:46" ht="30" customHeight="1" x14ac:dyDescent="0.3">
      <c r="A8" s="49"/>
      <c r="B8" s="49"/>
      <c r="C8" s="207">
        <v>4</v>
      </c>
      <c r="D8" s="524"/>
      <c r="E8" s="327"/>
      <c r="F8" s="327"/>
      <c r="G8" s="327"/>
      <c r="H8" s="327"/>
      <c r="I8" s="327"/>
      <c r="J8" s="327"/>
      <c r="K8" s="327"/>
      <c r="L8" s="327"/>
      <c r="M8" s="327"/>
      <c r="N8" s="327"/>
      <c r="O8" s="515"/>
      <c r="P8" s="515"/>
      <c r="Q8" s="515"/>
      <c r="R8" s="515"/>
      <c r="S8" s="515"/>
      <c r="T8" s="515"/>
      <c r="U8" s="515"/>
      <c r="V8" s="515"/>
      <c r="W8" s="515"/>
      <c r="X8" s="516" t="str">
        <f>IFERROR(O8/SUM(O5:W9),"")</f>
        <v/>
      </c>
      <c r="Y8" s="516"/>
      <c r="Z8" s="516"/>
      <c r="AA8" s="516"/>
      <c r="AB8" s="516"/>
      <c r="AC8" s="454"/>
      <c r="AD8" s="454"/>
      <c r="AE8" s="454"/>
      <c r="AF8" s="454"/>
      <c r="AG8" s="454"/>
      <c r="AH8" s="454"/>
      <c r="AI8" s="454"/>
    </row>
    <row r="9" spans="1:46" ht="30" customHeight="1" x14ac:dyDescent="0.3">
      <c r="A9" s="49"/>
      <c r="B9" s="49"/>
      <c r="C9" s="207">
        <v>5</v>
      </c>
      <c r="D9" s="524"/>
      <c r="E9" s="327"/>
      <c r="F9" s="327"/>
      <c r="G9" s="327"/>
      <c r="H9" s="327"/>
      <c r="I9" s="327"/>
      <c r="J9" s="327"/>
      <c r="K9" s="327"/>
      <c r="L9" s="327"/>
      <c r="M9" s="327"/>
      <c r="N9" s="327"/>
      <c r="O9" s="515"/>
      <c r="P9" s="515"/>
      <c r="Q9" s="515"/>
      <c r="R9" s="515"/>
      <c r="S9" s="515"/>
      <c r="T9" s="515"/>
      <c r="U9" s="515"/>
      <c r="V9" s="515"/>
      <c r="W9" s="515"/>
      <c r="X9" s="516" t="str">
        <f>IFERROR(O9/SUM(O5:W9),"")</f>
        <v/>
      </c>
      <c r="Y9" s="516"/>
      <c r="Z9" s="516"/>
      <c r="AA9" s="516"/>
      <c r="AB9" s="516"/>
      <c r="AC9" s="454"/>
      <c r="AD9" s="454"/>
      <c r="AE9" s="454"/>
      <c r="AF9" s="454"/>
      <c r="AG9" s="454"/>
      <c r="AH9" s="454"/>
      <c r="AI9" s="454"/>
    </row>
    <row r="10" spans="1:46" ht="7.5" customHeight="1" x14ac:dyDescent="0.4">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10"/>
      <c r="AA10" s="110"/>
      <c r="AB10" s="110"/>
      <c r="AC10" s="110"/>
      <c r="AD10" s="110"/>
      <c r="AE10" s="110"/>
      <c r="AF10" s="110"/>
      <c r="AG10" s="50"/>
      <c r="AJ10"/>
      <c r="AK10"/>
      <c r="AL10"/>
      <c r="AM10"/>
      <c r="AN10"/>
      <c r="AO10"/>
    </row>
    <row r="11" spans="1:46" ht="26.25" customHeight="1" x14ac:dyDescent="0.4">
      <c r="A11" s="25"/>
      <c r="B11" s="24"/>
      <c r="C11" s="23"/>
      <c r="D11" s="46"/>
      <c r="E11" s="312"/>
      <c r="F11" s="312"/>
      <c r="G11" s="312"/>
      <c r="H11" s="312"/>
      <c r="I11" s="312"/>
      <c r="J11" s="312"/>
      <c r="K11" s="312"/>
      <c r="L11" s="312"/>
      <c r="M11" s="312"/>
      <c r="N11" s="312"/>
      <c r="O11" s="312"/>
      <c r="P11" s="312"/>
      <c r="Q11" s="312"/>
      <c r="R11" s="312"/>
      <c r="S11" s="312"/>
      <c r="T11" s="312"/>
      <c r="U11" s="312"/>
      <c r="V11" s="312"/>
      <c r="W11" s="312"/>
      <c r="X11" s="312"/>
      <c r="Y11" s="312"/>
      <c r="Z11" s="312"/>
      <c r="AA11" s="312"/>
      <c r="AB11" s="312"/>
      <c r="AC11" s="312"/>
      <c r="AD11" s="312"/>
      <c r="AE11" s="312"/>
      <c r="AF11" s="312"/>
      <c r="AG11" s="312"/>
      <c r="AH11" s="312"/>
      <c r="AI11" s="312"/>
      <c r="AJ11" s="111" t="s">
        <v>247</v>
      </c>
      <c r="AK11" s="46"/>
      <c r="AL11" s="111"/>
      <c r="AM11" s="46"/>
      <c r="AN11" s="46"/>
      <c r="AO11" s="46"/>
      <c r="AP11" s="46"/>
      <c r="AQ11" s="46"/>
      <c r="AR11" s="46"/>
      <c r="AS11" s="46"/>
      <c r="AT11" s="26"/>
    </row>
    <row r="14" spans="1:46" ht="67.5" customHeight="1" x14ac:dyDescent="0.4">
      <c r="A14" s="237" t="s">
        <v>281</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9"/>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E14" sqref="AE14:AK14"/>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38" width="11.59765625" style="1" bestFit="1" customWidth="1"/>
    <col min="39" max="41" width="9" style="1"/>
  </cols>
  <sheetData>
    <row r="2" spans="1:46" s="1" customFormat="1" ht="20.25" customHeight="1" x14ac:dyDescent="0.4">
      <c r="A2" s="241" t="s">
        <v>334</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1" t="s">
        <v>1157</v>
      </c>
      <c r="AM2" s="1" t="s">
        <v>1158</v>
      </c>
      <c r="AP2"/>
      <c r="AQ2"/>
      <c r="AR2"/>
      <c r="AS2"/>
      <c r="AT2"/>
    </row>
    <row r="3" spans="1:46" s="1" customFormat="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v>2456773954</v>
      </c>
      <c r="AM3" s="1">
        <v>316384</v>
      </c>
      <c r="AN3" s="1" t="b">
        <f>SUM(AL3:AM3)=O14</f>
        <v>1</v>
      </c>
      <c r="AP3"/>
      <c r="AQ3"/>
      <c r="AR3"/>
      <c r="AS3"/>
      <c r="AT3"/>
    </row>
    <row r="4" spans="1:46" s="1" customFormat="1" ht="30" customHeight="1" x14ac:dyDescent="0.3">
      <c r="A4" s="49"/>
      <c r="B4" s="49"/>
      <c r="C4" s="350" t="s">
        <v>320</v>
      </c>
      <c r="D4" s="261"/>
      <c r="E4" s="261"/>
      <c r="F4" s="261"/>
      <c r="G4" s="261"/>
      <c r="H4" s="261"/>
      <c r="I4" s="261"/>
      <c r="J4" s="261"/>
      <c r="K4" s="261"/>
      <c r="L4" s="261"/>
      <c r="M4" s="261"/>
      <c r="N4" s="492"/>
      <c r="O4" s="502" t="s">
        <v>290</v>
      </c>
      <c r="P4" s="503"/>
      <c r="Q4" s="503"/>
      <c r="R4" s="503"/>
      <c r="S4" s="503"/>
      <c r="T4" s="503"/>
      <c r="U4" s="503"/>
      <c r="V4" s="504"/>
      <c r="W4" s="502" t="s">
        <v>283</v>
      </c>
      <c r="X4" s="503"/>
      <c r="Y4" s="503"/>
      <c r="Z4" s="503"/>
      <c r="AA4" s="503"/>
      <c r="AB4" s="503"/>
      <c r="AC4" s="503"/>
      <c r="AD4" s="504"/>
      <c r="AE4" s="502" t="s">
        <v>284</v>
      </c>
      <c r="AF4" s="503"/>
      <c r="AG4" s="503"/>
      <c r="AH4" s="503"/>
      <c r="AI4" s="503"/>
      <c r="AJ4" s="503"/>
      <c r="AK4" s="504"/>
      <c r="AP4"/>
      <c r="AQ4"/>
      <c r="AR4"/>
      <c r="AS4"/>
      <c r="AT4"/>
    </row>
    <row r="5" spans="1:46" s="1" customFormat="1" ht="30" customHeight="1" x14ac:dyDescent="0.3">
      <c r="A5" s="49"/>
      <c r="B5" s="49"/>
      <c r="C5" s="505" t="s">
        <v>285</v>
      </c>
      <c r="D5" s="506"/>
      <c r="E5" s="506"/>
      <c r="F5" s="506"/>
      <c r="G5" s="507"/>
      <c r="H5" s="350" t="s">
        <v>336</v>
      </c>
      <c r="I5" s="261"/>
      <c r="J5" s="261"/>
      <c r="K5" s="261"/>
      <c r="L5" s="261"/>
      <c r="M5" s="261"/>
      <c r="N5" s="492"/>
      <c r="O5" s="493"/>
      <c r="P5" s="494"/>
      <c r="Q5" s="494"/>
      <c r="R5" s="494"/>
      <c r="S5" s="494"/>
      <c r="T5" s="494"/>
      <c r="U5" s="494"/>
      <c r="V5" s="495"/>
      <c r="W5" s="499">
        <f>IFERROR(O5/$O$14,"")</f>
        <v>0</v>
      </c>
      <c r="X5" s="500"/>
      <c r="Y5" s="500"/>
      <c r="Z5" s="500"/>
      <c r="AA5" s="500"/>
      <c r="AB5" s="500"/>
      <c r="AC5" s="500"/>
      <c r="AD5" s="501"/>
      <c r="AE5" s="489"/>
      <c r="AF5" s="490"/>
      <c r="AG5" s="490"/>
      <c r="AH5" s="490"/>
      <c r="AI5" s="490"/>
      <c r="AJ5" s="490"/>
      <c r="AK5" s="491"/>
      <c r="AP5"/>
      <c r="AQ5"/>
      <c r="AR5"/>
      <c r="AS5"/>
      <c r="AT5"/>
    </row>
    <row r="6" spans="1:46" s="1" customFormat="1" ht="30" customHeight="1" x14ac:dyDescent="0.3">
      <c r="A6" s="49"/>
      <c r="B6" s="49"/>
      <c r="C6" s="508"/>
      <c r="D6" s="509"/>
      <c r="E6" s="509"/>
      <c r="F6" s="509"/>
      <c r="G6" s="510"/>
      <c r="H6" s="350" t="s">
        <v>337</v>
      </c>
      <c r="I6" s="261"/>
      <c r="J6" s="261"/>
      <c r="K6" s="261"/>
      <c r="L6" s="261"/>
      <c r="M6" s="261"/>
      <c r="N6" s="492"/>
      <c r="O6" s="493"/>
      <c r="P6" s="494"/>
      <c r="Q6" s="494"/>
      <c r="R6" s="494"/>
      <c r="S6" s="494"/>
      <c r="T6" s="494"/>
      <c r="U6" s="494"/>
      <c r="V6" s="495"/>
      <c r="W6" s="486">
        <f>IFERROR(O6/$O$14,"")</f>
        <v>0</v>
      </c>
      <c r="X6" s="487"/>
      <c r="Y6" s="487"/>
      <c r="Z6" s="487"/>
      <c r="AA6" s="487"/>
      <c r="AB6" s="487"/>
      <c r="AC6" s="487"/>
      <c r="AD6" s="488"/>
      <c r="AE6" s="489"/>
      <c r="AF6" s="490"/>
      <c r="AG6" s="490"/>
      <c r="AH6" s="490"/>
      <c r="AI6" s="490"/>
      <c r="AJ6" s="490"/>
      <c r="AK6" s="491"/>
      <c r="AP6"/>
      <c r="AQ6"/>
      <c r="AR6"/>
      <c r="AS6"/>
      <c r="AT6"/>
    </row>
    <row r="7" spans="1:46" s="1" customFormat="1" ht="30" customHeight="1" x14ac:dyDescent="0.3">
      <c r="A7" s="49"/>
      <c r="B7" s="49"/>
      <c r="C7" s="511"/>
      <c r="D7" s="512"/>
      <c r="E7" s="512"/>
      <c r="F7" s="512"/>
      <c r="G7" s="513"/>
      <c r="H7" s="350" t="s">
        <v>338</v>
      </c>
      <c r="I7" s="261"/>
      <c r="J7" s="261"/>
      <c r="K7" s="261"/>
      <c r="L7" s="261"/>
      <c r="M7" s="261"/>
      <c r="N7" s="492"/>
      <c r="O7" s="493"/>
      <c r="P7" s="494"/>
      <c r="Q7" s="494"/>
      <c r="R7" s="494"/>
      <c r="S7" s="494"/>
      <c r="T7" s="494"/>
      <c r="U7" s="494"/>
      <c r="V7" s="495"/>
      <c r="W7" s="486">
        <f t="shared" ref="W7:W13" si="0">IFERROR(O7/$O$14,"")</f>
        <v>0</v>
      </c>
      <c r="X7" s="487"/>
      <c r="Y7" s="487"/>
      <c r="Z7" s="487"/>
      <c r="AA7" s="487"/>
      <c r="AB7" s="487"/>
      <c r="AC7" s="487"/>
      <c r="AD7" s="488"/>
      <c r="AE7" s="489"/>
      <c r="AF7" s="490"/>
      <c r="AG7" s="490"/>
      <c r="AH7" s="490"/>
      <c r="AI7" s="490"/>
      <c r="AJ7" s="490"/>
      <c r="AK7" s="491"/>
      <c r="AP7"/>
      <c r="AQ7"/>
      <c r="AR7"/>
      <c r="AS7"/>
      <c r="AT7"/>
    </row>
    <row r="8" spans="1:46" s="1" customFormat="1" ht="30" customHeight="1" x14ac:dyDescent="0.3">
      <c r="A8" s="49"/>
      <c r="B8" s="49"/>
      <c r="C8" s="505" t="s">
        <v>293</v>
      </c>
      <c r="D8" s="506"/>
      <c r="E8" s="506"/>
      <c r="F8" s="506"/>
      <c r="G8" s="507"/>
      <c r="H8" s="350" t="s">
        <v>339</v>
      </c>
      <c r="I8" s="261"/>
      <c r="J8" s="261"/>
      <c r="K8" s="261"/>
      <c r="L8" s="261"/>
      <c r="M8" s="261"/>
      <c r="N8" s="492"/>
      <c r="O8" s="493"/>
      <c r="P8" s="494"/>
      <c r="Q8" s="494"/>
      <c r="R8" s="494"/>
      <c r="S8" s="494"/>
      <c r="T8" s="494"/>
      <c r="U8" s="494"/>
      <c r="V8" s="495"/>
      <c r="W8" s="486">
        <f>IFERROR(O8/$O$14,"")</f>
        <v>0</v>
      </c>
      <c r="X8" s="487"/>
      <c r="Y8" s="487"/>
      <c r="Z8" s="487"/>
      <c r="AA8" s="487"/>
      <c r="AB8" s="487"/>
      <c r="AC8" s="487"/>
      <c r="AD8" s="488"/>
      <c r="AE8" s="489"/>
      <c r="AF8" s="490"/>
      <c r="AG8" s="490"/>
      <c r="AH8" s="490"/>
      <c r="AI8" s="490"/>
      <c r="AJ8" s="490"/>
      <c r="AK8" s="491"/>
      <c r="AP8"/>
      <c r="AQ8"/>
      <c r="AR8"/>
      <c r="AS8"/>
      <c r="AT8"/>
    </row>
    <row r="9" spans="1:46" s="1" customFormat="1" ht="30" customHeight="1" x14ac:dyDescent="0.3">
      <c r="A9" s="49"/>
      <c r="B9" s="49"/>
      <c r="C9" s="508"/>
      <c r="D9" s="509"/>
      <c r="E9" s="509"/>
      <c r="F9" s="509"/>
      <c r="G9" s="510"/>
      <c r="H9" s="350" t="s">
        <v>340</v>
      </c>
      <c r="I9" s="261"/>
      <c r="J9" s="261"/>
      <c r="K9" s="261"/>
      <c r="L9" s="261"/>
      <c r="M9" s="261"/>
      <c r="N9" s="492"/>
      <c r="O9" s="493"/>
      <c r="P9" s="494"/>
      <c r="Q9" s="494"/>
      <c r="R9" s="494"/>
      <c r="S9" s="494"/>
      <c r="T9" s="494"/>
      <c r="U9" s="494"/>
      <c r="V9" s="495"/>
      <c r="W9" s="486">
        <f>IFERROR(O9/$O$14,"")</f>
        <v>0</v>
      </c>
      <c r="X9" s="487"/>
      <c r="Y9" s="487"/>
      <c r="Z9" s="487"/>
      <c r="AA9" s="487"/>
      <c r="AB9" s="487"/>
      <c r="AC9" s="487"/>
      <c r="AD9" s="488"/>
      <c r="AE9" s="489"/>
      <c r="AF9" s="490"/>
      <c r="AG9" s="490"/>
      <c r="AH9" s="490"/>
      <c r="AI9" s="490"/>
      <c r="AJ9" s="490"/>
      <c r="AK9" s="491"/>
      <c r="AP9"/>
      <c r="AQ9"/>
      <c r="AR9"/>
      <c r="AS9"/>
      <c r="AT9"/>
    </row>
    <row r="10" spans="1:46" s="1" customFormat="1" ht="30" customHeight="1" x14ac:dyDescent="0.3">
      <c r="A10" s="49"/>
      <c r="B10" s="49"/>
      <c r="C10" s="511"/>
      <c r="D10" s="512"/>
      <c r="E10" s="512"/>
      <c r="F10" s="512"/>
      <c r="G10" s="513"/>
      <c r="H10" s="350" t="s">
        <v>338</v>
      </c>
      <c r="I10" s="261"/>
      <c r="J10" s="261"/>
      <c r="K10" s="261"/>
      <c r="L10" s="261"/>
      <c r="M10" s="261"/>
      <c r="N10" s="492"/>
      <c r="O10" s="493"/>
      <c r="P10" s="494"/>
      <c r="Q10" s="494"/>
      <c r="R10" s="494"/>
      <c r="S10" s="494"/>
      <c r="T10" s="494"/>
      <c r="U10" s="494"/>
      <c r="V10" s="495"/>
      <c r="W10" s="486">
        <f t="shared" si="0"/>
        <v>0</v>
      </c>
      <c r="X10" s="487"/>
      <c r="Y10" s="487"/>
      <c r="Z10" s="487"/>
      <c r="AA10" s="487"/>
      <c r="AB10" s="487"/>
      <c r="AC10" s="487"/>
      <c r="AD10" s="488"/>
      <c r="AE10" s="489"/>
      <c r="AF10" s="490"/>
      <c r="AG10" s="490"/>
      <c r="AH10" s="490"/>
      <c r="AI10" s="490"/>
      <c r="AJ10" s="490"/>
      <c r="AK10" s="491"/>
      <c r="AP10"/>
      <c r="AQ10"/>
      <c r="AR10"/>
      <c r="AS10"/>
      <c r="AT10"/>
    </row>
    <row r="11" spans="1:46" s="1" customFormat="1" ht="30" customHeight="1" x14ac:dyDescent="0.3">
      <c r="A11" s="49"/>
      <c r="B11" s="49"/>
      <c r="C11" s="350" t="s">
        <v>203</v>
      </c>
      <c r="D11" s="261"/>
      <c r="E11" s="261"/>
      <c r="F11" s="261"/>
      <c r="G11" s="492"/>
      <c r="H11" s="350" t="s">
        <v>341</v>
      </c>
      <c r="I11" s="261"/>
      <c r="J11" s="261"/>
      <c r="K11" s="261"/>
      <c r="L11" s="261"/>
      <c r="M11" s="261"/>
      <c r="N11" s="492"/>
      <c r="O11" s="493"/>
      <c r="P11" s="494"/>
      <c r="Q11" s="494"/>
      <c r="R11" s="494"/>
      <c r="S11" s="494"/>
      <c r="T11" s="494"/>
      <c r="U11" s="494"/>
      <c r="V11" s="495"/>
      <c r="W11" s="486">
        <f>IFERROR(O11/$O$14,"")</f>
        <v>0</v>
      </c>
      <c r="X11" s="487"/>
      <c r="Y11" s="487"/>
      <c r="Z11" s="487"/>
      <c r="AA11" s="487"/>
      <c r="AB11" s="487"/>
      <c r="AC11" s="487"/>
      <c r="AD11" s="488"/>
      <c r="AE11" s="489"/>
      <c r="AF11" s="490"/>
      <c r="AG11" s="490"/>
      <c r="AH11" s="490"/>
      <c r="AI11" s="490"/>
      <c r="AJ11" s="490"/>
      <c r="AK11" s="491"/>
      <c r="AP11"/>
      <c r="AQ11"/>
      <c r="AR11"/>
      <c r="AS11"/>
      <c r="AT11"/>
    </row>
    <row r="12" spans="1:46" s="1" customFormat="1" ht="30" customHeight="1" x14ac:dyDescent="0.3">
      <c r="A12" s="49"/>
      <c r="B12" s="49"/>
      <c r="C12" s="350" t="s">
        <v>297</v>
      </c>
      <c r="D12" s="261"/>
      <c r="E12" s="261"/>
      <c r="F12" s="261"/>
      <c r="G12" s="492"/>
      <c r="H12" s="350" t="s">
        <v>342</v>
      </c>
      <c r="I12" s="261"/>
      <c r="J12" s="261"/>
      <c r="K12" s="261"/>
      <c r="L12" s="261"/>
      <c r="M12" s="261"/>
      <c r="N12" s="492"/>
      <c r="O12" s="493"/>
      <c r="P12" s="494"/>
      <c r="Q12" s="494"/>
      <c r="R12" s="494"/>
      <c r="S12" s="494"/>
      <c r="T12" s="494"/>
      <c r="U12" s="494"/>
      <c r="V12" s="495"/>
      <c r="W12" s="486">
        <f>IFERROR(O12/$O$14,"")</f>
        <v>0</v>
      </c>
      <c r="X12" s="487"/>
      <c r="Y12" s="487"/>
      <c r="Z12" s="487"/>
      <c r="AA12" s="487"/>
      <c r="AB12" s="487"/>
      <c r="AC12" s="487"/>
      <c r="AD12" s="488"/>
      <c r="AE12" s="489"/>
      <c r="AF12" s="490"/>
      <c r="AG12" s="490"/>
      <c r="AH12" s="490"/>
      <c r="AI12" s="490"/>
      <c r="AJ12" s="490"/>
      <c r="AK12" s="491"/>
      <c r="AP12"/>
      <c r="AQ12"/>
      <c r="AR12"/>
      <c r="AS12"/>
      <c r="AT12"/>
    </row>
    <row r="13" spans="1:46" s="1" customFormat="1" ht="41.25" customHeight="1" x14ac:dyDescent="0.3">
      <c r="A13" s="49"/>
      <c r="B13" s="49"/>
      <c r="C13" s="304" t="s">
        <v>299</v>
      </c>
      <c r="D13" s="304"/>
      <c r="E13" s="304"/>
      <c r="F13" s="304"/>
      <c r="G13" s="304"/>
      <c r="H13" s="304"/>
      <c r="I13" s="304"/>
      <c r="J13" s="304"/>
      <c r="K13" s="304"/>
      <c r="L13" s="304"/>
      <c r="M13" s="304"/>
      <c r="N13" s="304"/>
      <c r="O13" s="493">
        <f>2456773954+316384</f>
        <v>2457090338</v>
      </c>
      <c r="P13" s="494"/>
      <c r="Q13" s="494"/>
      <c r="R13" s="494"/>
      <c r="S13" s="494"/>
      <c r="T13" s="494"/>
      <c r="U13" s="494"/>
      <c r="V13" s="495"/>
      <c r="W13" s="486">
        <f t="shared" si="0"/>
        <v>1</v>
      </c>
      <c r="X13" s="487"/>
      <c r="Y13" s="487"/>
      <c r="Z13" s="487"/>
      <c r="AA13" s="487"/>
      <c r="AB13" s="487"/>
      <c r="AC13" s="487"/>
      <c r="AD13" s="488"/>
      <c r="AE13" s="489" t="s">
        <v>1190</v>
      </c>
      <c r="AF13" s="490"/>
      <c r="AG13" s="490"/>
      <c r="AH13" s="490"/>
      <c r="AI13" s="490"/>
      <c r="AJ13" s="490"/>
      <c r="AK13" s="491"/>
      <c r="AP13"/>
      <c r="AQ13"/>
      <c r="AR13"/>
      <c r="AS13"/>
      <c r="AT13"/>
    </row>
    <row r="14" spans="1:46" s="1" customFormat="1" ht="30" customHeight="1" x14ac:dyDescent="0.3">
      <c r="A14" s="49"/>
      <c r="B14" s="49"/>
      <c r="C14" s="304" t="s">
        <v>343</v>
      </c>
      <c r="D14" s="304"/>
      <c r="E14" s="304"/>
      <c r="F14" s="304"/>
      <c r="G14" s="304"/>
      <c r="H14" s="304"/>
      <c r="I14" s="304"/>
      <c r="J14" s="304"/>
      <c r="K14" s="304"/>
      <c r="L14" s="304"/>
      <c r="M14" s="304"/>
      <c r="N14" s="304"/>
      <c r="O14" s="496">
        <f>SUM(O5:V13)</f>
        <v>2457090338</v>
      </c>
      <c r="P14" s="497"/>
      <c r="Q14" s="497"/>
      <c r="R14" s="497"/>
      <c r="S14" s="497"/>
      <c r="T14" s="497"/>
      <c r="U14" s="497"/>
      <c r="V14" s="498"/>
      <c r="W14" s="499">
        <f>SUM(W5:AD13)</f>
        <v>1</v>
      </c>
      <c r="X14" s="500"/>
      <c r="Y14" s="500"/>
      <c r="Z14" s="500"/>
      <c r="AA14" s="500"/>
      <c r="AB14" s="500"/>
      <c r="AC14" s="500"/>
      <c r="AD14" s="501"/>
      <c r="AE14" s="502"/>
      <c r="AF14" s="503"/>
      <c r="AG14" s="503"/>
      <c r="AH14" s="503"/>
      <c r="AI14" s="503"/>
      <c r="AJ14" s="503"/>
      <c r="AK14" s="504"/>
      <c r="AP14"/>
      <c r="AQ14"/>
      <c r="AR14"/>
      <c r="AS14"/>
      <c r="AT14"/>
    </row>
    <row r="15" spans="1:46" ht="18.75" customHeight="1" x14ac:dyDescent="0.4">
      <c r="C15" s="46" t="s">
        <v>288</v>
      </c>
      <c r="D15" s="109"/>
      <c r="E15" s="447" t="s">
        <v>344</v>
      </c>
      <c r="F15" s="447"/>
      <c r="G15" s="447"/>
      <c r="H15" s="447"/>
      <c r="I15" s="447"/>
      <c r="J15" s="447"/>
      <c r="K15" s="447"/>
      <c r="L15" s="447"/>
      <c r="M15" s="447"/>
      <c r="N15" s="447"/>
      <c r="O15" s="447"/>
      <c r="P15" s="447"/>
      <c r="Q15" s="447"/>
      <c r="R15" s="447"/>
      <c r="S15" s="447"/>
      <c r="T15" s="447"/>
      <c r="U15" s="447"/>
      <c r="V15" s="447"/>
      <c r="W15" s="447"/>
      <c r="X15" s="447"/>
      <c r="Y15" s="447"/>
      <c r="Z15" s="447"/>
      <c r="AA15" s="447"/>
      <c r="AB15" s="447"/>
      <c r="AC15" s="447"/>
      <c r="AD15" s="447"/>
      <c r="AE15" s="447"/>
      <c r="AF15" s="447"/>
      <c r="AG15" s="447"/>
      <c r="AH15" s="447"/>
      <c r="AI15" s="447"/>
      <c r="AJ15" s="46"/>
      <c r="AK15" s="46"/>
    </row>
    <row r="16" spans="1:46" ht="18.75" customHeight="1" x14ac:dyDescent="0.4">
      <c r="A16" s="19"/>
      <c r="B16" s="113"/>
      <c r="C16" s="113"/>
      <c r="D16" s="47"/>
      <c r="E16" s="479" t="s">
        <v>345</v>
      </c>
      <c r="F16" s="479"/>
      <c r="G16" s="479"/>
      <c r="H16" s="479"/>
      <c r="I16" s="479"/>
      <c r="J16" s="479"/>
      <c r="K16" s="479"/>
      <c r="L16" s="479"/>
      <c r="M16" s="479"/>
      <c r="N16" s="479"/>
      <c r="O16" s="479"/>
      <c r="P16" s="479"/>
      <c r="Q16" s="479"/>
      <c r="R16" s="479"/>
      <c r="S16" s="479"/>
      <c r="T16" s="479"/>
      <c r="U16" s="479"/>
      <c r="V16" s="479"/>
      <c r="W16" s="479"/>
      <c r="X16" s="479"/>
      <c r="Y16" s="479"/>
      <c r="Z16" s="479"/>
      <c r="AA16" s="479"/>
      <c r="AB16" s="479"/>
      <c r="AC16" s="479"/>
      <c r="AD16" s="479"/>
      <c r="AE16" s="479"/>
      <c r="AF16" s="479"/>
      <c r="AG16" s="479"/>
      <c r="AH16" s="479"/>
      <c r="AI16" s="23"/>
      <c r="AJ16" s="23"/>
      <c r="AK16" s="23"/>
      <c r="AL16" s="16"/>
      <c r="AO16"/>
    </row>
    <row r="17" spans="1:46" ht="26.25" customHeight="1" x14ac:dyDescent="0.4">
      <c r="A17" s="25"/>
      <c r="B17" s="24"/>
      <c r="C17" s="23"/>
      <c r="D17" s="23"/>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90" t="s">
        <v>222</v>
      </c>
      <c r="AP17" s="1"/>
      <c r="AQ17" s="1"/>
      <c r="AR17" s="1"/>
      <c r="AS17" s="1"/>
      <c r="AT17" s="1"/>
    </row>
  </sheetData>
  <sheetProtection formatCells="0" formatRows="0"/>
  <protectedRanges>
    <protectedRange sqref="AE5:AK13" name="범위1"/>
    <protectedRange sqref="A21:AK26 D15:E15 A16:AK20"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7" zoomScaleNormal="100" zoomScaleSheetLayoutView="100" workbookViewId="0">
      <selection activeCell="R4" sqref="R4"/>
    </sheetView>
  </sheetViews>
  <sheetFormatPr defaultRowHeight="17.399999999999999" x14ac:dyDescent="0.4"/>
  <cols>
    <col min="1" max="4" width="1.09765625" style="1" customWidth="1"/>
    <col min="5" max="10" width="2.5" style="1" customWidth="1"/>
    <col min="11" max="12" width="13.69921875" style="1" customWidth="1"/>
    <col min="13" max="14" width="13.69921875" style="1" hidden="1" customWidth="1"/>
    <col min="15" max="16" width="13.69921875" style="1" customWidth="1"/>
    <col min="17" max="17" width="15.19921875" style="1" customWidth="1"/>
    <col min="18" max="18" width="11.59765625" style="1" bestFit="1" customWidth="1"/>
    <col min="19" max="24" width="9" style="1"/>
  </cols>
  <sheetData>
    <row r="1" spans="1:25" x14ac:dyDescent="0.4">
      <c r="T1"/>
      <c r="U1"/>
      <c r="V1"/>
      <c r="W1"/>
      <c r="X1"/>
    </row>
    <row r="2" spans="1:25" ht="20.25" customHeight="1" x14ac:dyDescent="0.4">
      <c r="A2" s="241" t="s">
        <v>376</v>
      </c>
      <c r="B2" s="241"/>
      <c r="C2" s="241"/>
      <c r="D2" s="241"/>
      <c r="E2" s="241"/>
      <c r="F2" s="241"/>
      <c r="G2" s="241"/>
      <c r="H2" s="241"/>
      <c r="I2" s="241"/>
      <c r="J2" s="241"/>
      <c r="K2" s="241"/>
      <c r="L2" s="241"/>
      <c r="M2" s="241"/>
      <c r="N2" s="241"/>
      <c r="O2" s="241"/>
      <c r="P2" s="241"/>
      <c r="R2" s="1" t="s">
        <v>1169</v>
      </c>
      <c r="T2"/>
      <c r="U2"/>
      <c r="V2"/>
      <c r="W2"/>
      <c r="X2"/>
    </row>
    <row r="3" spans="1:25" ht="19.8" x14ac:dyDescent="0.4">
      <c r="A3" s="19"/>
      <c r="B3" s="19"/>
      <c r="C3" s="19"/>
      <c r="D3" s="19"/>
      <c r="E3" s="19"/>
      <c r="F3" s="19"/>
      <c r="G3" s="19"/>
      <c r="H3" s="19"/>
      <c r="I3" s="19"/>
      <c r="J3" s="19"/>
      <c r="K3" s="19"/>
      <c r="L3" s="19"/>
      <c r="M3" s="19"/>
      <c r="N3" s="19"/>
      <c r="O3" s="19"/>
      <c r="P3" s="19"/>
      <c r="R3" s="1">
        <v>2456773954</v>
      </c>
      <c r="S3" s="1" t="b">
        <f>R3=SUM(K8:K36)</f>
        <v>1</v>
      </c>
      <c r="T3"/>
      <c r="U3"/>
      <c r="V3"/>
      <c r="W3"/>
      <c r="X3"/>
    </row>
    <row r="4" spans="1:25" ht="18.75" customHeight="1" x14ac:dyDescent="0.4">
      <c r="A4" s="19"/>
      <c r="B4" s="241" t="s">
        <v>374</v>
      </c>
      <c r="C4" s="241"/>
      <c r="D4" s="241"/>
      <c r="E4" s="241"/>
      <c r="F4" s="241"/>
      <c r="G4" s="241"/>
      <c r="H4" s="241"/>
      <c r="I4" s="241"/>
      <c r="J4" s="241"/>
      <c r="K4" s="241"/>
      <c r="L4" s="241"/>
      <c r="M4" s="241"/>
      <c r="N4" s="241"/>
      <c r="O4" s="241"/>
      <c r="P4" s="241"/>
      <c r="T4"/>
      <c r="U4"/>
      <c r="V4"/>
      <c r="W4"/>
      <c r="X4"/>
    </row>
    <row r="5" spans="1:25" s="1" customFormat="1" ht="19.5" customHeight="1" x14ac:dyDescent="0.4">
      <c r="A5" s="19"/>
      <c r="B5" s="19"/>
      <c r="C5" s="19"/>
      <c r="D5" s="19"/>
      <c r="E5" s="19"/>
      <c r="F5" s="19"/>
      <c r="G5" s="19"/>
      <c r="H5" s="19"/>
      <c r="I5" s="19"/>
      <c r="J5" s="19"/>
      <c r="K5" s="19"/>
      <c r="L5" s="19"/>
      <c r="M5" s="19"/>
      <c r="N5" s="19"/>
      <c r="O5" s="19"/>
      <c r="P5" s="19"/>
      <c r="Y5"/>
    </row>
    <row r="6" spans="1:25" s="1" customFormat="1" ht="18.75" customHeight="1" x14ac:dyDescent="0.4">
      <c r="A6" s="19"/>
      <c r="B6" s="113"/>
      <c r="C6" s="113"/>
      <c r="D6" s="113"/>
      <c r="E6" s="113"/>
      <c r="F6" s="113"/>
      <c r="G6" s="113"/>
      <c r="H6" s="113"/>
      <c r="I6" s="113"/>
      <c r="J6" s="113"/>
      <c r="K6" s="208"/>
      <c r="L6" s="113"/>
      <c r="M6" s="113"/>
      <c r="N6" s="113"/>
      <c r="O6" s="113"/>
      <c r="Q6" s="119" t="s">
        <v>375</v>
      </c>
      <c r="Y6"/>
    </row>
    <row r="7" spans="1:25" s="1" customFormat="1" ht="47.25" customHeight="1" x14ac:dyDescent="0.3">
      <c r="A7" s="49"/>
      <c r="B7" s="49"/>
      <c r="C7" s="330" t="s">
        <v>346</v>
      </c>
      <c r="D7" s="330"/>
      <c r="E7" s="330"/>
      <c r="F7" s="330"/>
      <c r="G7" s="330"/>
      <c r="H7" s="330"/>
      <c r="I7" s="330"/>
      <c r="J7" s="330"/>
      <c r="K7" s="210" t="s">
        <v>1078</v>
      </c>
      <c r="L7" s="217" t="s">
        <v>1159</v>
      </c>
      <c r="M7" s="117" t="s">
        <v>377</v>
      </c>
      <c r="N7" s="117" t="s">
        <v>378</v>
      </c>
      <c r="O7" s="116" t="s">
        <v>379</v>
      </c>
      <c r="P7" s="215" t="s">
        <v>380</v>
      </c>
      <c r="Q7" s="214" t="s">
        <v>1079</v>
      </c>
      <c r="Y7"/>
    </row>
    <row r="8" spans="1:25" s="1" customFormat="1" ht="30" customHeight="1" x14ac:dyDescent="0.3">
      <c r="A8" s="49"/>
      <c r="B8" s="49"/>
      <c r="C8" s="330" t="s">
        <v>335</v>
      </c>
      <c r="D8" s="330"/>
      <c r="E8" s="330"/>
      <c r="F8" s="330"/>
      <c r="G8" s="330"/>
      <c r="H8" s="330"/>
      <c r="I8" s="330"/>
      <c r="J8" s="330"/>
      <c r="K8" s="213">
        <f>SUM(L8:Q8)</f>
        <v>0</v>
      </c>
      <c r="L8" s="124"/>
      <c r="M8" s="124"/>
      <c r="N8" s="124"/>
      <c r="O8" s="124"/>
      <c r="P8" s="216"/>
      <c r="Q8" s="219"/>
      <c r="Y8"/>
    </row>
    <row r="9" spans="1:25" s="1" customFormat="1" ht="30" customHeight="1" x14ac:dyDescent="0.3">
      <c r="A9" s="49"/>
      <c r="B9" s="49"/>
      <c r="C9" s="330" t="s">
        <v>347</v>
      </c>
      <c r="D9" s="330"/>
      <c r="E9" s="330"/>
      <c r="F9" s="330"/>
      <c r="G9" s="330"/>
      <c r="H9" s="330"/>
      <c r="I9" s="330"/>
      <c r="J9" s="330"/>
      <c r="K9" s="213">
        <f t="shared" ref="K9:K36" si="0">SUM(L9:Q9)</f>
        <v>0</v>
      </c>
      <c r="L9" s="124"/>
      <c r="M9" s="124"/>
      <c r="N9" s="124"/>
      <c r="O9" s="124"/>
      <c r="P9" s="216"/>
      <c r="Q9" s="219"/>
      <c r="Y9"/>
    </row>
    <row r="10" spans="1:25" s="1" customFormat="1" ht="30" customHeight="1" x14ac:dyDescent="0.3">
      <c r="A10" s="49"/>
      <c r="B10" s="49"/>
      <c r="C10" s="330" t="s">
        <v>348</v>
      </c>
      <c r="D10" s="330"/>
      <c r="E10" s="330"/>
      <c r="F10" s="330"/>
      <c r="G10" s="330"/>
      <c r="H10" s="330"/>
      <c r="I10" s="330"/>
      <c r="J10" s="330"/>
      <c r="K10" s="213">
        <f t="shared" si="0"/>
        <v>0</v>
      </c>
      <c r="L10" s="124"/>
      <c r="M10" s="124"/>
      <c r="N10" s="124"/>
      <c r="O10" s="124"/>
      <c r="P10" s="216"/>
      <c r="Q10" s="219"/>
      <c r="Y10"/>
    </row>
    <row r="11" spans="1:25" s="1" customFormat="1" ht="30" customHeight="1" x14ac:dyDescent="0.3">
      <c r="A11" s="49"/>
      <c r="B11" s="49"/>
      <c r="C11" s="330" t="s">
        <v>349</v>
      </c>
      <c r="D11" s="330"/>
      <c r="E11" s="330"/>
      <c r="F11" s="330"/>
      <c r="G11" s="330"/>
      <c r="H11" s="330"/>
      <c r="I11" s="330"/>
      <c r="J11" s="330"/>
      <c r="K11" s="213">
        <f>SUM(L11:Q11)</f>
        <v>0</v>
      </c>
      <c r="L11" s="124"/>
      <c r="M11" s="124"/>
      <c r="N11" s="124"/>
      <c r="O11" s="124"/>
      <c r="P11" s="216"/>
      <c r="Q11" s="219"/>
      <c r="Y11"/>
    </row>
    <row r="12" spans="1:25" s="1" customFormat="1" ht="30" customHeight="1" x14ac:dyDescent="0.3">
      <c r="A12" s="49"/>
      <c r="B12" s="49"/>
      <c r="C12" s="330" t="s">
        <v>350</v>
      </c>
      <c r="D12" s="330"/>
      <c r="E12" s="330"/>
      <c r="F12" s="330"/>
      <c r="G12" s="330"/>
      <c r="H12" s="330"/>
      <c r="I12" s="330"/>
      <c r="J12" s="330"/>
      <c r="K12" s="213">
        <f t="shared" si="0"/>
        <v>0</v>
      </c>
      <c r="L12" s="124"/>
      <c r="M12" s="124"/>
      <c r="N12" s="124"/>
      <c r="O12" s="124"/>
      <c r="P12" s="216"/>
      <c r="Q12" s="219"/>
      <c r="Y12"/>
    </row>
    <row r="13" spans="1:25" s="1" customFormat="1" ht="30" customHeight="1" x14ac:dyDescent="0.3">
      <c r="A13" s="49"/>
      <c r="B13" s="49"/>
      <c r="C13" s="330" t="s">
        <v>351</v>
      </c>
      <c r="D13" s="330"/>
      <c r="E13" s="330"/>
      <c r="F13" s="330"/>
      <c r="G13" s="330"/>
      <c r="H13" s="330"/>
      <c r="I13" s="330"/>
      <c r="J13" s="330"/>
      <c r="K13" s="213">
        <f t="shared" si="0"/>
        <v>229090908</v>
      </c>
      <c r="L13" s="124"/>
      <c r="M13" s="124"/>
      <c r="N13" s="124"/>
      <c r="O13" s="124"/>
      <c r="P13" s="216"/>
      <c r="Q13" s="219">
        <v>229090908</v>
      </c>
      <c r="Y13"/>
    </row>
    <row r="14" spans="1:25" ht="30" customHeight="1" x14ac:dyDescent="0.3">
      <c r="A14" s="49"/>
      <c r="B14" s="49"/>
      <c r="C14" s="330" t="s">
        <v>352</v>
      </c>
      <c r="D14" s="330"/>
      <c r="E14" s="330"/>
      <c r="F14" s="330"/>
      <c r="G14" s="330"/>
      <c r="H14" s="330"/>
      <c r="I14" s="330"/>
      <c r="J14" s="330"/>
      <c r="K14" s="213">
        <f t="shared" si="0"/>
        <v>0</v>
      </c>
      <c r="L14" s="124"/>
      <c r="M14" s="124"/>
      <c r="N14" s="124"/>
      <c r="O14" s="124"/>
      <c r="P14" s="216"/>
      <c r="Q14" s="219"/>
    </row>
    <row r="15" spans="1:25" ht="30" customHeight="1" x14ac:dyDescent="0.3">
      <c r="A15" s="49"/>
      <c r="B15" s="49"/>
      <c r="C15" s="330" t="s">
        <v>353</v>
      </c>
      <c r="D15" s="330"/>
      <c r="E15" s="330"/>
      <c r="F15" s="330"/>
      <c r="G15" s="330"/>
      <c r="H15" s="330"/>
      <c r="I15" s="330"/>
      <c r="J15" s="330"/>
      <c r="K15" s="213">
        <f t="shared" si="0"/>
        <v>30000000</v>
      </c>
      <c r="L15" s="124"/>
      <c r="M15" s="124"/>
      <c r="N15" s="124"/>
      <c r="O15" s="124"/>
      <c r="P15" s="216"/>
      <c r="Q15" s="220">
        <v>30000000</v>
      </c>
    </row>
    <row r="16" spans="1:25" ht="30" customHeight="1" x14ac:dyDescent="0.3">
      <c r="A16" s="49"/>
      <c r="B16" s="49"/>
      <c r="C16" s="330" t="s">
        <v>354</v>
      </c>
      <c r="D16" s="330"/>
      <c r="E16" s="330"/>
      <c r="F16" s="330"/>
      <c r="G16" s="330"/>
      <c r="H16" s="330"/>
      <c r="I16" s="330"/>
      <c r="J16" s="330"/>
      <c r="K16" s="213">
        <f t="shared" si="0"/>
        <v>45000000</v>
      </c>
      <c r="L16" s="124"/>
      <c r="M16" s="124"/>
      <c r="N16" s="124"/>
      <c r="O16" s="124"/>
      <c r="P16" s="216"/>
      <c r="Q16" s="220">
        <v>45000000</v>
      </c>
      <c r="Y16" s="1"/>
    </row>
    <row r="17" spans="1:17" ht="30" customHeight="1" x14ac:dyDescent="0.3">
      <c r="A17" s="49"/>
      <c r="B17" s="49"/>
      <c r="C17" s="330" t="s">
        <v>355</v>
      </c>
      <c r="D17" s="330"/>
      <c r="E17" s="330"/>
      <c r="F17" s="330"/>
      <c r="G17" s="330"/>
      <c r="H17" s="330"/>
      <c r="I17" s="330"/>
      <c r="J17" s="330"/>
      <c r="K17" s="213">
        <f t="shared" si="0"/>
        <v>23458800</v>
      </c>
      <c r="L17" s="124"/>
      <c r="M17" s="124"/>
      <c r="N17" s="124"/>
      <c r="O17" s="124"/>
      <c r="P17" s="216"/>
      <c r="Q17" s="219">
        <v>23458800</v>
      </c>
    </row>
    <row r="18" spans="1:17" ht="30" customHeight="1" x14ac:dyDescent="0.3">
      <c r="A18" s="49"/>
      <c r="B18" s="49"/>
      <c r="C18" s="330" t="s">
        <v>356</v>
      </c>
      <c r="D18" s="330"/>
      <c r="E18" s="330"/>
      <c r="F18" s="330"/>
      <c r="G18" s="330"/>
      <c r="H18" s="330"/>
      <c r="I18" s="330"/>
      <c r="J18" s="330"/>
      <c r="K18" s="213">
        <f t="shared" si="0"/>
        <v>0</v>
      </c>
      <c r="L18" s="124"/>
      <c r="M18" s="124"/>
      <c r="N18" s="124"/>
      <c r="O18" s="124"/>
      <c r="P18" s="216"/>
      <c r="Q18" s="219"/>
    </row>
    <row r="19" spans="1:17" ht="30" customHeight="1" x14ac:dyDescent="0.3">
      <c r="A19" s="49"/>
      <c r="B19" s="49"/>
      <c r="C19" s="330" t="s">
        <v>357</v>
      </c>
      <c r="D19" s="330"/>
      <c r="E19" s="330"/>
      <c r="F19" s="330"/>
      <c r="G19" s="330"/>
      <c r="H19" s="330"/>
      <c r="I19" s="330"/>
      <c r="J19" s="330"/>
      <c r="K19" s="213">
        <f t="shared" si="0"/>
        <v>0</v>
      </c>
      <c r="L19" s="124"/>
      <c r="M19" s="124"/>
      <c r="N19" s="124"/>
      <c r="O19" s="124"/>
      <c r="P19" s="216"/>
      <c r="Q19" s="219"/>
    </row>
    <row r="20" spans="1:17" ht="30" customHeight="1" x14ac:dyDescent="0.3">
      <c r="A20" s="49"/>
      <c r="B20" s="49"/>
      <c r="C20" s="330" t="s">
        <v>358</v>
      </c>
      <c r="D20" s="330"/>
      <c r="E20" s="330"/>
      <c r="F20" s="330"/>
      <c r="G20" s="330"/>
      <c r="H20" s="330"/>
      <c r="I20" s="330"/>
      <c r="J20" s="330"/>
      <c r="K20" s="213">
        <f t="shared" si="0"/>
        <v>0</v>
      </c>
      <c r="L20" s="124"/>
      <c r="M20" s="124"/>
      <c r="N20" s="124"/>
      <c r="O20" s="124"/>
      <c r="P20" s="216"/>
      <c r="Q20" s="219"/>
    </row>
    <row r="21" spans="1:17" ht="30" customHeight="1" x14ac:dyDescent="0.3">
      <c r="A21" s="49"/>
      <c r="B21" s="49"/>
      <c r="C21" s="330" t="s">
        <v>359</v>
      </c>
      <c r="D21" s="330"/>
      <c r="E21" s="330"/>
      <c r="F21" s="330"/>
      <c r="G21" s="330"/>
      <c r="H21" s="330"/>
      <c r="I21" s="330"/>
      <c r="J21" s="330"/>
      <c r="K21" s="213">
        <f t="shared" si="0"/>
        <v>407126100</v>
      </c>
      <c r="L21" s="124"/>
      <c r="M21" s="124"/>
      <c r="N21" s="124"/>
      <c r="O21" s="124"/>
      <c r="P21" s="216"/>
      <c r="Q21" s="219">
        <v>407126100</v>
      </c>
    </row>
    <row r="22" spans="1:17" ht="30" customHeight="1" x14ac:dyDescent="0.3">
      <c r="A22" s="49"/>
      <c r="B22" s="49"/>
      <c r="C22" s="330" t="s">
        <v>360</v>
      </c>
      <c r="D22" s="330"/>
      <c r="E22" s="330"/>
      <c r="F22" s="330"/>
      <c r="G22" s="330"/>
      <c r="H22" s="330"/>
      <c r="I22" s="330"/>
      <c r="J22" s="330"/>
      <c r="K22" s="213">
        <f t="shared" si="0"/>
        <v>1715559392</v>
      </c>
      <c r="L22" s="124"/>
      <c r="M22" s="124"/>
      <c r="N22" s="124"/>
      <c r="O22" s="124"/>
      <c r="P22" s="216"/>
      <c r="Q22" s="219">
        <v>1715559392</v>
      </c>
    </row>
    <row r="23" spans="1:17" ht="30" customHeight="1" x14ac:dyDescent="0.3">
      <c r="A23" s="49"/>
      <c r="B23" s="49"/>
      <c r="C23" s="330" t="s">
        <v>361</v>
      </c>
      <c r="D23" s="330"/>
      <c r="E23" s="330"/>
      <c r="F23" s="330"/>
      <c r="G23" s="330"/>
      <c r="H23" s="330"/>
      <c r="I23" s="330"/>
      <c r="J23" s="330"/>
      <c r="K23" s="213">
        <f t="shared" si="0"/>
        <v>6188664</v>
      </c>
      <c r="L23" s="124"/>
      <c r="M23" s="124"/>
      <c r="N23" s="124"/>
      <c r="O23" s="124"/>
      <c r="P23" s="216"/>
      <c r="Q23" s="219">
        <v>6188664</v>
      </c>
    </row>
    <row r="24" spans="1:17" ht="30" customHeight="1" x14ac:dyDescent="0.3">
      <c r="A24" s="49"/>
      <c r="B24" s="49"/>
      <c r="C24" s="330" t="s">
        <v>362</v>
      </c>
      <c r="D24" s="330"/>
      <c r="E24" s="330"/>
      <c r="F24" s="330"/>
      <c r="G24" s="330"/>
      <c r="H24" s="330"/>
      <c r="I24" s="330"/>
      <c r="J24" s="330"/>
      <c r="K24" s="213">
        <f t="shared" si="0"/>
        <v>0</v>
      </c>
      <c r="L24" s="124"/>
      <c r="M24" s="124"/>
      <c r="N24" s="124"/>
      <c r="O24" s="124"/>
      <c r="P24" s="216"/>
      <c r="Q24" s="219"/>
    </row>
    <row r="25" spans="1:17" ht="30" customHeight="1" x14ac:dyDescent="0.3">
      <c r="A25" s="49"/>
      <c r="B25" s="49"/>
      <c r="C25" s="330" t="s">
        <v>363</v>
      </c>
      <c r="D25" s="330"/>
      <c r="E25" s="330"/>
      <c r="F25" s="330"/>
      <c r="G25" s="330"/>
      <c r="H25" s="330"/>
      <c r="I25" s="330"/>
      <c r="J25" s="330"/>
      <c r="K25" s="213">
        <f t="shared" si="0"/>
        <v>0</v>
      </c>
      <c r="L25" s="124"/>
      <c r="M25" s="124"/>
      <c r="N25" s="124"/>
      <c r="O25" s="124"/>
      <c r="P25" s="216"/>
      <c r="Q25" s="219"/>
    </row>
    <row r="26" spans="1:17" ht="30" customHeight="1" x14ac:dyDescent="0.3">
      <c r="A26" s="49"/>
      <c r="B26" s="49"/>
      <c r="C26" s="330" t="s">
        <v>364</v>
      </c>
      <c r="D26" s="330"/>
      <c r="E26" s="330"/>
      <c r="F26" s="330"/>
      <c r="G26" s="330"/>
      <c r="H26" s="330"/>
      <c r="I26" s="330"/>
      <c r="J26" s="330"/>
      <c r="K26" s="213">
        <f t="shared" si="0"/>
        <v>0</v>
      </c>
      <c r="L26" s="124"/>
      <c r="M26" s="124"/>
      <c r="N26" s="124"/>
      <c r="O26" s="124"/>
      <c r="P26" s="216"/>
      <c r="Q26" s="219"/>
    </row>
    <row r="27" spans="1:17" ht="30" customHeight="1" x14ac:dyDescent="0.3">
      <c r="A27" s="49"/>
      <c r="B27" s="49"/>
      <c r="C27" s="330" t="s">
        <v>365</v>
      </c>
      <c r="D27" s="330"/>
      <c r="E27" s="330"/>
      <c r="F27" s="330"/>
      <c r="G27" s="330"/>
      <c r="H27" s="330"/>
      <c r="I27" s="330"/>
      <c r="J27" s="330"/>
      <c r="K27" s="213">
        <f t="shared" si="0"/>
        <v>0</v>
      </c>
      <c r="L27" s="124"/>
      <c r="M27" s="124"/>
      <c r="N27" s="124"/>
      <c r="O27" s="124"/>
      <c r="P27" s="216"/>
      <c r="Q27" s="219"/>
    </row>
    <row r="28" spans="1:17" ht="30" customHeight="1" x14ac:dyDescent="0.3">
      <c r="A28" s="49"/>
      <c r="B28" s="49"/>
      <c r="C28" s="330" t="s">
        <v>366</v>
      </c>
      <c r="D28" s="330"/>
      <c r="E28" s="330"/>
      <c r="F28" s="330"/>
      <c r="G28" s="330"/>
      <c r="H28" s="330"/>
      <c r="I28" s="330"/>
      <c r="J28" s="330"/>
      <c r="K28" s="213">
        <f t="shared" si="0"/>
        <v>0</v>
      </c>
      <c r="L28" s="124"/>
      <c r="M28" s="124"/>
      <c r="N28" s="124"/>
      <c r="O28" s="124"/>
      <c r="P28" s="216"/>
      <c r="Q28" s="219"/>
    </row>
    <row r="29" spans="1:17" ht="30" customHeight="1" x14ac:dyDescent="0.3">
      <c r="A29" s="49"/>
      <c r="B29" s="49"/>
      <c r="C29" s="330" t="s">
        <v>367</v>
      </c>
      <c r="D29" s="330"/>
      <c r="E29" s="330"/>
      <c r="F29" s="330"/>
      <c r="G29" s="330"/>
      <c r="H29" s="330"/>
      <c r="I29" s="330"/>
      <c r="J29" s="330"/>
      <c r="K29" s="213">
        <f t="shared" si="0"/>
        <v>0</v>
      </c>
      <c r="L29" s="124"/>
      <c r="M29" s="124"/>
      <c r="N29" s="124"/>
      <c r="O29" s="124"/>
      <c r="P29" s="216"/>
      <c r="Q29" s="219"/>
    </row>
    <row r="30" spans="1:17" ht="30" customHeight="1" x14ac:dyDescent="0.3">
      <c r="A30" s="49"/>
      <c r="B30" s="49"/>
      <c r="C30" s="330" t="s">
        <v>368</v>
      </c>
      <c r="D30" s="330"/>
      <c r="E30" s="330"/>
      <c r="F30" s="330"/>
      <c r="G30" s="330"/>
      <c r="H30" s="330"/>
      <c r="I30" s="330"/>
      <c r="J30" s="330"/>
      <c r="K30" s="213">
        <f t="shared" si="0"/>
        <v>0</v>
      </c>
      <c r="L30" s="124"/>
      <c r="M30" s="124"/>
      <c r="N30" s="124"/>
      <c r="O30" s="124"/>
      <c r="P30" s="216"/>
      <c r="Q30" s="219"/>
    </row>
    <row r="31" spans="1:17" ht="30" customHeight="1" x14ac:dyDescent="0.3">
      <c r="A31" s="49"/>
      <c r="B31" s="49"/>
      <c r="C31" s="330" t="s">
        <v>369</v>
      </c>
      <c r="D31" s="330"/>
      <c r="E31" s="330"/>
      <c r="F31" s="330"/>
      <c r="G31" s="330"/>
      <c r="H31" s="330"/>
      <c r="I31" s="330"/>
      <c r="J31" s="330"/>
      <c r="K31" s="213">
        <f t="shared" si="0"/>
        <v>0</v>
      </c>
      <c r="L31" s="124"/>
      <c r="M31" s="124"/>
      <c r="N31" s="124"/>
      <c r="O31" s="124"/>
      <c r="P31" s="216"/>
      <c r="Q31" s="219"/>
    </row>
    <row r="32" spans="1:17" ht="30" customHeight="1" x14ac:dyDescent="0.3">
      <c r="A32" s="49"/>
      <c r="B32" s="49"/>
      <c r="C32" s="330" t="s">
        <v>370</v>
      </c>
      <c r="D32" s="330"/>
      <c r="E32" s="330"/>
      <c r="F32" s="330"/>
      <c r="G32" s="330"/>
      <c r="H32" s="330"/>
      <c r="I32" s="330"/>
      <c r="J32" s="330"/>
      <c r="K32" s="213">
        <f t="shared" si="0"/>
        <v>0</v>
      </c>
      <c r="L32" s="124"/>
      <c r="M32" s="124"/>
      <c r="N32" s="124"/>
      <c r="O32" s="124"/>
      <c r="P32" s="216"/>
      <c r="Q32" s="219"/>
    </row>
    <row r="33" spans="1:47" ht="30" customHeight="1" x14ac:dyDescent="0.3">
      <c r="A33" s="49"/>
      <c r="B33" s="49"/>
      <c r="C33" s="330" t="s">
        <v>371</v>
      </c>
      <c r="D33" s="330"/>
      <c r="E33" s="330"/>
      <c r="F33" s="330"/>
      <c r="G33" s="330"/>
      <c r="H33" s="330"/>
      <c r="I33" s="330"/>
      <c r="J33" s="330"/>
      <c r="K33" s="213">
        <f t="shared" si="0"/>
        <v>0</v>
      </c>
      <c r="L33" s="124"/>
      <c r="M33" s="124"/>
      <c r="N33" s="124"/>
      <c r="O33" s="124"/>
      <c r="P33" s="216"/>
      <c r="Q33" s="219"/>
    </row>
    <row r="34" spans="1:47" ht="30" customHeight="1" x14ac:dyDescent="0.3">
      <c r="A34" s="49"/>
      <c r="B34" s="49"/>
      <c r="C34" s="330" t="s">
        <v>372</v>
      </c>
      <c r="D34" s="330"/>
      <c r="E34" s="330"/>
      <c r="F34" s="330"/>
      <c r="G34" s="330"/>
      <c r="H34" s="330"/>
      <c r="I34" s="330"/>
      <c r="J34" s="330"/>
      <c r="K34" s="213">
        <f t="shared" si="0"/>
        <v>0</v>
      </c>
      <c r="L34" s="124"/>
      <c r="M34" s="124"/>
      <c r="N34" s="124"/>
      <c r="O34" s="124"/>
      <c r="P34" s="216"/>
      <c r="Q34" s="219"/>
    </row>
    <row r="35" spans="1:47" ht="30" customHeight="1" x14ac:dyDescent="0.3">
      <c r="A35" s="49"/>
      <c r="B35" s="49"/>
      <c r="C35" s="330" t="s">
        <v>1057</v>
      </c>
      <c r="D35" s="330"/>
      <c r="E35" s="330"/>
      <c r="F35" s="330"/>
      <c r="G35" s="330"/>
      <c r="H35" s="330"/>
      <c r="I35" s="330"/>
      <c r="J35" s="330"/>
      <c r="K35" s="213">
        <f t="shared" si="0"/>
        <v>0</v>
      </c>
      <c r="L35" s="124"/>
      <c r="M35" s="124"/>
      <c r="N35" s="124"/>
      <c r="O35" s="124"/>
      <c r="P35" s="216"/>
      <c r="Q35" s="219"/>
    </row>
    <row r="36" spans="1:47" ht="30" customHeight="1" x14ac:dyDescent="0.3">
      <c r="A36" s="49"/>
      <c r="B36" s="49"/>
      <c r="C36" s="330" t="s">
        <v>373</v>
      </c>
      <c r="D36" s="330"/>
      <c r="E36" s="330"/>
      <c r="F36" s="330"/>
      <c r="G36" s="330"/>
      <c r="H36" s="330"/>
      <c r="I36" s="330"/>
      <c r="J36" s="330"/>
      <c r="K36" s="213">
        <f t="shared" si="0"/>
        <v>350090</v>
      </c>
      <c r="L36" s="124"/>
      <c r="M36" s="124"/>
      <c r="N36" s="124"/>
      <c r="O36" s="124"/>
      <c r="P36" s="216"/>
      <c r="Q36" s="219">
        <v>350090</v>
      </c>
    </row>
    <row r="37" spans="1:47" ht="7.5" customHeight="1" x14ac:dyDescent="0.4">
      <c r="A37" s="25"/>
      <c r="B37" s="24"/>
      <c r="C37" s="23"/>
      <c r="D37" s="23"/>
      <c r="E37" s="114"/>
      <c r="F37" s="114"/>
      <c r="G37" s="114"/>
      <c r="H37" s="114"/>
      <c r="I37" s="114"/>
      <c r="J37" s="114"/>
      <c r="K37" s="209"/>
      <c r="L37" s="114"/>
      <c r="M37" s="114"/>
      <c r="N37" s="114"/>
      <c r="O37" s="114"/>
      <c r="P37" s="114"/>
      <c r="Q37" s="120"/>
      <c r="R37" s="120"/>
      <c r="S37" s="120"/>
      <c r="T37" s="120"/>
      <c r="U37" s="120"/>
      <c r="V37" s="120"/>
      <c r="W37" s="120"/>
      <c r="X37" s="120"/>
      <c r="Y37" s="120"/>
      <c r="Z37" s="120"/>
      <c r="AA37" s="120"/>
      <c r="AB37" s="120"/>
      <c r="AC37" s="120"/>
      <c r="AD37" s="120"/>
      <c r="AE37" s="120"/>
      <c r="AF37" s="120"/>
      <c r="AG37" s="120"/>
      <c r="AH37" s="118"/>
      <c r="AI37" s="1"/>
      <c r="AJ37" s="1"/>
    </row>
    <row r="38" spans="1:47" ht="26.25" customHeight="1" x14ac:dyDescent="0.4">
      <c r="A38" s="25"/>
      <c r="B38" s="24"/>
      <c r="C38" s="23"/>
      <c r="D38" s="46"/>
      <c r="E38" s="312"/>
      <c r="F38" s="312"/>
      <c r="G38" s="312"/>
      <c r="H38" s="312"/>
      <c r="I38" s="312"/>
      <c r="J38" s="312"/>
      <c r="K38" s="312"/>
      <c r="L38" s="312"/>
      <c r="M38" s="312"/>
      <c r="N38" s="312"/>
      <c r="O38" s="312"/>
      <c r="P38" s="312"/>
      <c r="Q38" s="312"/>
      <c r="R38" s="111" t="s">
        <v>222</v>
      </c>
      <c r="S38" s="46"/>
      <c r="T38" s="46"/>
      <c r="U38" s="46"/>
      <c r="V38" s="46"/>
      <c r="W38" s="46"/>
      <c r="X38" s="46"/>
      <c r="Y38" s="46"/>
      <c r="Z38" s="46"/>
      <c r="AA38" s="46"/>
      <c r="AB38" s="46"/>
      <c r="AC38" s="46"/>
      <c r="AD38" s="46"/>
      <c r="AE38" s="46"/>
      <c r="AF38" s="46"/>
      <c r="AG38" s="46"/>
      <c r="AH38" s="46"/>
      <c r="AI38" s="46"/>
      <c r="AJ38" s="46"/>
      <c r="AK38" s="111"/>
      <c r="AL38" s="46"/>
      <c r="AM38" s="111"/>
      <c r="AN38" s="46"/>
      <c r="AO38" s="46"/>
      <c r="AP38" s="46"/>
      <c r="AQ38" s="46"/>
      <c r="AR38" s="46"/>
      <c r="AS38" s="46"/>
      <c r="AT38" s="46"/>
      <c r="AU38" s="26"/>
    </row>
    <row r="39" spans="1:47" x14ac:dyDescent="0.3">
      <c r="A39" s="121"/>
      <c r="B39" s="121"/>
      <c r="C39" s="122"/>
      <c r="D39" s="122"/>
      <c r="E39" s="122"/>
      <c r="F39" s="122"/>
      <c r="G39" s="122"/>
      <c r="H39" s="122"/>
      <c r="I39" s="122"/>
      <c r="J39" s="122"/>
      <c r="K39" s="122"/>
      <c r="L39" s="122"/>
      <c r="M39" s="122"/>
      <c r="N39" s="122"/>
      <c r="O39" s="122"/>
      <c r="P39" s="122"/>
    </row>
    <row r="40" spans="1:47" x14ac:dyDescent="0.3">
      <c r="A40" s="121"/>
      <c r="B40" s="121"/>
      <c r="C40" s="122"/>
      <c r="D40" s="122"/>
      <c r="E40" s="122"/>
      <c r="F40" s="122"/>
      <c r="G40" s="122"/>
      <c r="H40" s="122"/>
      <c r="I40" s="122"/>
      <c r="J40" s="122"/>
      <c r="K40" s="122"/>
      <c r="L40" s="122"/>
      <c r="M40" s="122"/>
      <c r="N40" s="122"/>
      <c r="O40" s="122"/>
      <c r="P40" s="122"/>
    </row>
    <row r="41" spans="1:47" ht="78.75" customHeight="1" x14ac:dyDescent="0.4">
      <c r="A41" s="237" t="s">
        <v>383</v>
      </c>
      <c r="B41" s="465"/>
      <c r="C41" s="465"/>
      <c r="D41" s="465"/>
      <c r="E41" s="465"/>
      <c r="F41" s="465"/>
      <c r="G41" s="465"/>
      <c r="H41" s="465"/>
      <c r="I41" s="465"/>
      <c r="J41" s="465"/>
      <c r="K41" s="465"/>
      <c r="L41" s="465"/>
      <c r="M41" s="465"/>
      <c r="N41" s="465"/>
      <c r="O41" s="465"/>
      <c r="P41" s="465"/>
      <c r="Q41" s="466"/>
    </row>
  </sheetData>
  <sheetProtection formatCells="0" formatRows="0"/>
  <mergeCells count="34">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22:J22"/>
    <mergeCell ref="C23:J23"/>
    <mergeCell ref="C9:J9"/>
    <mergeCell ref="C10:J10"/>
    <mergeCell ref="C11:J11"/>
    <mergeCell ref="C12:J12"/>
    <mergeCell ref="C13:J13"/>
    <mergeCell ref="C14:J14"/>
    <mergeCell ref="C15:J15"/>
    <mergeCell ref="C16:J16"/>
    <mergeCell ref="C17:J17"/>
    <mergeCell ref="C18:J18"/>
    <mergeCell ref="C19:J19"/>
    <mergeCell ref="C20:J20"/>
    <mergeCell ref="C21:J21"/>
    <mergeCell ref="C35:J35"/>
    <mergeCell ref="E38:Q38"/>
    <mergeCell ref="C24:J24"/>
    <mergeCell ref="C25:J25"/>
    <mergeCell ref="C26:J26"/>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F13" sqref="AF13:AK13"/>
    </sheetView>
  </sheetViews>
  <sheetFormatPr defaultRowHeight="17.399999999999999" x14ac:dyDescent="0.4"/>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x14ac:dyDescent="0.4">
      <c r="A2" s="19"/>
      <c r="B2" s="241" t="s">
        <v>385</v>
      </c>
      <c r="C2" s="241"/>
      <c r="D2" s="241"/>
      <c r="E2" s="241"/>
      <c r="F2" s="241"/>
      <c r="G2" s="241"/>
      <c r="H2" s="241"/>
      <c r="I2" s="241"/>
      <c r="J2" s="241"/>
      <c r="K2" s="241"/>
      <c r="L2" s="241"/>
      <c r="M2" s="241"/>
      <c r="N2" s="241"/>
      <c r="O2" s="241"/>
      <c r="S2"/>
      <c r="T2"/>
      <c r="U2"/>
      <c r="V2"/>
      <c r="W2"/>
      <c r="X2"/>
      <c r="Y2"/>
      <c r="Z2"/>
      <c r="AA2"/>
      <c r="AB2"/>
      <c r="AC2"/>
      <c r="AD2"/>
      <c r="AE2"/>
      <c r="AF2"/>
      <c r="AG2"/>
      <c r="AH2"/>
      <c r="AI2"/>
      <c r="AJ2"/>
      <c r="AK2"/>
      <c r="AL2"/>
      <c r="AM2"/>
      <c r="AN2"/>
      <c r="AO2"/>
      <c r="AP2"/>
    </row>
    <row r="3" spans="1:42"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2" ht="30" customHeight="1" x14ac:dyDescent="0.3">
      <c r="A4" s="49"/>
      <c r="B4" s="49"/>
      <c r="C4" s="526" t="s">
        <v>320</v>
      </c>
      <c r="D4" s="527"/>
      <c r="E4" s="527"/>
      <c r="F4" s="527"/>
      <c r="G4" s="527"/>
      <c r="H4" s="528"/>
      <c r="I4" s="330" t="s">
        <v>389</v>
      </c>
      <c r="J4" s="330"/>
      <c r="K4" s="330"/>
      <c r="L4" s="330" t="s">
        <v>386</v>
      </c>
      <c r="M4" s="330"/>
      <c r="N4" s="526" t="s">
        <v>387</v>
      </c>
      <c r="O4" s="527"/>
      <c r="P4" s="527"/>
      <c r="Q4" s="527"/>
      <c r="R4" s="527"/>
      <c r="S4" s="527"/>
      <c r="T4" s="527"/>
      <c r="U4" s="527"/>
      <c r="V4" s="527"/>
      <c r="W4" s="527"/>
      <c r="X4" s="527"/>
      <c r="Y4" s="527"/>
      <c r="Z4" s="527"/>
      <c r="AA4" s="527"/>
      <c r="AB4" s="527"/>
      <c r="AC4" s="527"/>
      <c r="AD4" s="527"/>
      <c r="AE4" s="528"/>
      <c r="AF4" s="526" t="s">
        <v>388</v>
      </c>
      <c r="AG4" s="527"/>
      <c r="AH4" s="527"/>
      <c r="AI4" s="527"/>
      <c r="AJ4" s="527"/>
      <c r="AK4" s="528"/>
    </row>
    <row r="5" spans="1:42" x14ac:dyDescent="0.3">
      <c r="A5" s="49"/>
      <c r="B5" s="49"/>
      <c r="C5" s="526" t="s">
        <v>397</v>
      </c>
      <c r="D5" s="527"/>
      <c r="E5" s="527"/>
      <c r="F5" s="527"/>
      <c r="G5" s="527"/>
      <c r="H5" s="528"/>
      <c r="I5" s="330" t="s">
        <v>390</v>
      </c>
      <c r="J5" s="330"/>
      <c r="K5" s="330"/>
      <c r="L5" s="534" t="s">
        <v>1160</v>
      </c>
      <c r="M5" s="535"/>
      <c r="N5" s="525"/>
      <c r="O5" s="525"/>
      <c r="P5" s="525"/>
      <c r="Q5" s="525"/>
      <c r="R5" s="525"/>
      <c r="S5" s="525"/>
      <c r="T5" s="525"/>
      <c r="U5" s="525"/>
      <c r="V5" s="525"/>
      <c r="W5" s="525"/>
      <c r="X5" s="525"/>
      <c r="Y5" s="525"/>
      <c r="Z5" s="525"/>
      <c r="AA5" s="525"/>
      <c r="AB5" s="525"/>
      <c r="AC5" s="525"/>
      <c r="AD5" s="525"/>
      <c r="AE5" s="525"/>
      <c r="AF5" s="473"/>
      <c r="AG5" s="473"/>
      <c r="AH5" s="473"/>
      <c r="AI5" s="473"/>
      <c r="AJ5" s="473"/>
      <c r="AK5" s="473"/>
    </row>
    <row r="6" spans="1:42" x14ac:dyDescent="0.3">
      <c r="A6" s="49"/>
      <c r="B6" s="49"/>
      <c r="C6" s="529"/>
      <c r="D6" s="316"/>
      <c r="E6" s="316"/>
      <c r="F6" s="316"/>
      <c r="G6" s="316"/>
      <c r="H6" s="530"/>
      <c r="I6" s="330" t="s">
        <v>391</v>
      </c>
      <c r="J6" s="330"/>
      <c r="K6" s="330"/>
      <c r="L6" s="536"/>
      <c r="M6" s="537"/>
      <c r="N6" s="525"/>
      <c r="O6" s="525"/>
      <c r="P6" s="525"/>
      <c r="Q6" s="525"/>
      <c r="R6" s="525"/>
      <c r="S6" s="525"/>
      <c r="T6" s="525"/>
      <c r="U6" s="525"/>
      <c r="V6" s="525"/>
      <c r="W6" s="525"/>
      <c r="X6" s="525"/>
      <c r="Y6" s="525"/>
      <c r="Z6" s="525"/>
      <c r="AA6" s="525"/>
      <c r="AB6" s="525"/>
      <c r="AC6" s="525"/>
      <c r="AD6" s="525"/>
      <c r="AE6" s="525"/>
      <c r="AF6" s="473"/>
      <c r="AG6" s="473"/>
      <c r="AH6" s="473"/>
      <c r="AI6" s="473"/>
      <c r="AJ6" s="473"/>
      <c r="AK6" s="473"/>
    </row>
    <row r="7" spans="1:42" ht="184.5" customHeight="1" x14ac:dyDescent="0.3">
      <c r="A7" s="49"/>
      <c r="B7" s="49"/>
      <c r="C7" s="529"/>
      <c r="D7" s="316"/>
      <c r="E7" s="316"/>
      <c r="F7" s="316"/>
      <c r="G7" s="316"/>
      <c r="H7" s="530"/>
      <c r="I7" s="330" t="s">
        <v>392</v>
      </c>
      <c r="J7" s="330"/>
      <c r="K7" s="330"/>
      <c r="L7" s="536"/>
      <c r="M7" s="537"/>
      <c r="N7" s="525" t="s">
        <v>1163</v>
      </c>
      <c r="O7" s="525"/>
      <c r="P7" s="525"/>
      <c r="Q7" s="525"/>
      <c r="R7" s="525"/>
      <c r="S7" s="525"/>
      <c r="T7" s="525"/>
      <c r="U7" s="525"/>
      <c r="V7" s="525"/>
      <c r="W7" s="525"/>
      <c r="X7" s="525"/>
      <c r="Y7" s="525"/>
      <c r="Z7" s="525"/>
      <c r="AA7" s="525"/>
      <c r="AB7" s="525"/>
      <c r="AC7" s="525"/>
      <c r="AD7" s="525"/>
      <c r="AE7" s="525"/>
      <c r="AF7" s="473">
        <v>229090908</v>
      </c>
      <c r="AG7" s="473"/>
      <c r="AH7" s="473"/>
      <c r="AI7" s="473"/>
      <c r="AJ7" s="473"/>
      <c r="AK7" s="473"/>
    </row>
    <row r="8" spans="1:42" x14ac:dyDescent="0.3">
      <c r="A8" s="49"/>
      <c r="B8" s="49"/>
      <c r="C8" s="529"/>
      <c r="D8" s="316"/>
      <c r="E8" s="316"/>
      <c r="F8" s="316"/>
      <c r="G8" s="316"/>
      <c r="H8" s="530"/>
      <c r="I8" s="330" t="s">
        <v>393</v>
      </c>
      <c r="J8" s="330"/>
      <c r="K8" s="330"/>
      <c r="L8" s="536"/>
      <c r="M8" s="537"/>
      <c r="N8" s="525"/>
      <c r="O8" s="525"/>
      <c r="P8" s="525"/>
      <c r="Q8" s="525"/>
      <c r="R8" s="525"/>
      <c r="S8" s="525"/>
      <c r="T8" s="525"/>
      <c r="U8" s="525"/>
      <c r="V8" s="525"/>
      <c r="W8" s="525"/>
      <c r="X8" s="525"/>
      <c r="Y8" s="525"/>
      <c r="Z8" s="525"/>
      <c r="AA8" s="525"/>
      <c r="AB8" s="525"/>
      <c r="AC8" s="525"/>
      <c r="AD8" s="525"/>
      <c r="AE8" s="525"/>
      <c r="AF8" s="473"/>
      <c r="AG8" s="473"/>
      <c r="AH8" s="473"/>
      <c r="AI8" s="473"/>
      <c r="AJ8" s="473"/>
      <c r="AK8" s="473"/>
    </row>
    <row r="9" spans="1:42" x14ac:dyDescent="0.3">
      <c r="A9" s="49"/>
      <c r="B9" s="49"/>
      <c r="C9" s="529"/>
      <c r="D9" s="316"/>
      <c r="E9" s="316"/>
      <c r="F9" s="316"/>
      <c r="G9" s="316"/>
      <c r="H9" s="530"/>
      <c r="I9" s="330" t="s">
        <v>394</v>
      </c>
      <c r="J9" s="330"/>
      <c r="K9" s="330"/>
      <c r="L9" s="536"/>
      <c r="M9" s="537"/>
      <c r="N9" s="525"/>
      <c r="O9" s="525"/>
      <c r="P9" s="525"/>
      <c r="Q9" s="525"/>
      <c r="R9" s="525"/>
      <c r="S9" s="525"/>
      <c r="T9" s="525"/>
      <c r="U9" s="525"/>
      <c r="V9" s="525"/>
      <c r="W9" s="525"/>
      <c r="X9" s="525"/>
      <c r="Y9" s="525"/>
      <c r="Z9" s="525"/>
      <c r="AA9" s="525"/>
      <c r="AB9" s="525"/>
      <c r="AC9" s="525"/>
      <c r="AD9" s="525"/>
      <c r="AE9" s="525"/>
      <c r="AF9" s="473"/>
      <c r="AG9" s="473"/>
      <c r="AH9" s="473"/>
      <c r="AI9" s="473"/>
      <c r="AJ9" s="473"/>
      <c r="AK9" s="473"/>
    </row>
    <row r="10" spans="1:42" x14ac:dyDescent="0.3">
      <c r="A10" s="49"/>
      <c r="B10" s="49"/>
      <c r="C10" s="531"/>
      <c r="D10" s="532"/>
      <c r="E10" s="532"/>
      <c r="F10" s="532"/>
      <c r="G10" s="532"/>
      <c r="H10" s="533"/>
      <c r="I10" s="330" t="s">
        <v>395</v>
      </c>
      <c r="J10" s="330"/>
      <c r="K10" s="330"/>
      <c r="L10" s="538"/>
      <c r="M10" s="539"/>
      <c r="N10" s="525"/>
      <c r="O10" s="525"/>
      <c r="P10" s="525"/>
      <c r="Q10" s="525"/>
      <c r="R10" s="525"/>
      <c r="S10" s="525"/>
      <c r="T10" s="525"/>
      <c r="U10" s="525"/>
      <c r="V10" s="525"/>
      <c r="W10" s="525"/>
      <c r="X10" s="525"/>
      <c r="Y10" s="525"/>
      <c r="Z10" s="525"/>
      <c r="AA10" s="525"/>
      <c r="AB10" s="525"/>
      <c r="AC10" s="525"/>
      <c r="AD10" s="525"/>
      <c r="AE10" s="525"/>
      <c r="AF10" s="473"/>
      <c r="AG10" s="473"/>
      <c r="AH10" s="473"/>
      <c r="AI10" s="473"/>
      <c r="AJ10" s="473"/>
      <c r="AK10" s="473"/>
    </row>
    <row r="11" spans="1:42" ht="224.25" customHeight="1" x14ac:dyDescent="0.3">
      <c r="A11" s="49"/>
      <c r="B11" s="49"/>
      <c r="C11" s="330" t="s">
        <v>398</v>
      </c>
      <c r="D11" s="330"/>
      <c r="E11" s="330"/>
      <c r="F11" s="330"/>
      <c r="G11" s="330"/>
      <c r="H11" s="330"/>
      <c r="I11" s="330" t="s">
        <v>396</v>
      </c>
      <c r="J11" s="330"/>
      <c r="K11" s="330"/>
      <c r="L11" s="327" t="s">
        <v>1161</v>
      </c>
      <c r="M11" s="327"/>
      <c r="N11" s="525" t="s">
        <v>1164</v>
      </c>
      <c r="O11" s="525"/>
      <c r="P11" s="525"/>
      <c r="Q11" s="525"/>
      <c r="R11" s="525"/>
      <c r="S11" s="525"/>
      <c r="T11" s="525"/>
      <c r="U11" s="525"/>
      <c r="V11" s="525"/>
      <c r="W11" s="525"/>
      <c r="X11" s="525"/>
      <c r="Y11" s="525"/>
      <c r="Z11" s="525"/>
      <c r="AA11" s="525"/>
      <c r="AB11" s="525"/>
      <c r="AC11" s="525"/>
      <c r="AD11" s="525"/>
      <c r="AE11" s="525"/>
      <c r="AF11" s="473">
        <v>45000000</v>
      </c>
      <c r="AG11" s="473"/>
      <c r="AH11" s="473"/>
      <c r="AI11" s="473"/>
      <c r="AJ11" s="473"/>
      <c r="AK11" s="473"/>
    </row>
    <row r="12" spans="1:42" ht="222" customHeight="1" x14ac:dyDescent="0.3">
      <c r="A12" s="49"/>
      <c r="B12" s="49"/>
      <c r="C12" s="330" t="s">
        <v>399</v>
      </c>
      <c r="D12" s="330"/>
      <c r="E12" s="330"/>
      <c r="F12" s="330"/>
      <c r="G12" s="330"/>
      <c r="H12" s="330"/>
      <c r="I12" s="330" t="s">
        <v>396</v>
      </c>
      <c r="J12" s="330"/>
      <c r="K12" s="330"/>
      <c r="L12" s="327" t="s">
        <v>1162</v>
      </c>
      <c r="M12" s="327"/>
      <c r="N12" s="525" t="s">
        <v>1165</v>
      </c>
      <c r="O12" s="525"/>
      <c r="P12" s="525"/>
      <c r="Q12" s="525"/>
      <c r="R12" s="525"/>
      <c r="S12" s="525"/>
      <c r="T12" s="525"/>
      <c r="U12" s="525"/>
      <c r="V12" s="525"/>
      <c r="W12" s="525"/>
      <c r="X12" s="525"/>
      <c r="Y12" s="525"/>
      <c r="Z12" s="525"/>
      <c r="AA12" s="525"/>
      <c r="AB12" s="525"/>
      <c r="AC12" s="525"/>
      <c r="AD12" s="525"/>
      <c r="AE12" s="525"/>
      <c r="AF12" s="473">
        <v>30000000</v>
      </c>
      <c r="AG12" s="473"/>
      <c r="AH12" s="473"/>
      <c r="AI12" s="473"/>
      <c r="AJ12" s="473"/>
      <c r="AK12" s="473"/>
    </row>
    <row r="13" spans="1:42" x14ac:dyDescent="0.3">
      <c r="A13" s="49"/>
      <c r="B13" s="49"/>
      <c r="C13" s="330" t="s">
        <v>400</v>
      </c>
      <c r="D13" s="330"/>
      <c r="E13" s="330"/>
      <c r="F13" s="330"/>
      <c r="G13" s="330"/>
      <c r="H13" s="330"/>
      <c r="I13" s="330" t="s">
        <v>396</v>
      </c>
      <c r="J13" s="330"/>
      <c r="K13" s="330"/>
      <c r="L13" s="327"/>
      <c r="M13" s="327"/>
      <c r="N13" s="525"/>
      <c r="O13" s="525"/>
      <c r="P13" s="525"/>
      <c r="Q13" s="525"/>
      <c r="R13" s="525"/>
      <c r="S13" s="525"/>
      <c r="T13" s="525"/>
      <c r="U13" s="525"/>
      <c r="V13" s="525"/>
      <c r="W13" s="525"/>
      <c r="X13" s="525"/>
      <c r="Y13" s="525"/>
      <c r="Z13" s="525"/>
      <c r="AA13" s="525"/>
      <c r="AB13" s="525"/>
      <c r="AC13" s="525"/>
      <c r="AD13" s="525"/>
      <c r="AE13" s="525"/>
      <c r="AF13" s="473"/>
      <c r="AG13" s="473"/>
      <c r="AH13" s="473"/>
      <c r="AI13" s="473"/>
      <c r="AJ13" s="473"/>
      <c r="AK13" s="473"/>
    </row>
    <row r="14" spans="1:42" x14ac:dyDescent="0.3">
      <c r="A14" s="49"/>
      <c r="B14" s="49"/>
      <c r="C14" s="330" t="s">
        <v>401</v>
      </c>
      <c r="D14" s="330"/>
      <c r="E14" s="330"/>
      <c r="F14" s="330"/>
      <c r="G14" s="330"/>
      <c r="H14" s="330"/>
      <c r="I14" s="330" t="s">
        <v>396</v>
      </c>
      <c r="J14" s="330"/>
      <c r="K14" s="330"/>
      <c r="L14" s="327"/>
      <c r="M14" s="327"/>
      <c r="N14" s="525"/>
      <c r="O14" s="525"/>
      <c r="P14" s="525"/>
      <c r="Q14" s="525"/>
      <c r="R14" s="525"/>
      <c r="S14" s="525"/>
      <c r="T14" s="525"/>
      <c r="U14" s="525"/>
      <c r="V14" s="525"/>
      <c r="W14" s="525"/>
      <c r="X14" s="525"/>
      <c r="Y14" s="525"/>
      <c r="Z14" s="525"/>
      <c r="AA14" s="525"/>
      <c r="AB14" s="525"/>
      <c r="AC14" s="525"/>
      <c r="AD14" s="525"/>
      <c r="AE14" s="525"/>
      <c r="AF14" s="473"/>
      <c r="AG14" s="473"/>
      <c r="AH14" s="473"/>
      <c r="AI14" s="473"/>
      <c r="AJ14" s="473"/>
      <c r="AK14" s="473"/>
    </row>
    <row r="15" spans="1:42" x14ac:dyDescent="0.3">
      <c r="A15" s="49"/>
      <c r="B15" s="49"/>
      <c r="C15" s="330" t="s">
        <v>402</v>
      </c>
      <c r="D15" s="330"/>
      <c r="E15" s="330"/>
      <c r="F15" s="330"/>
      <c r="G15" s="330"/>
      <c r="H15" s="330"/>
      <c r="I15" s="330" t="s">
        <v>396</v>
      </c>
      <c r="J15" s="330"/>
      <c r="K15" s="330"/>
      <c r="L15" s="327"/>
      <c r="M15" s="327"/>
      <c r="N15" s="525"/>
      <c r="O15" s="525"/>
      <c r="P15" s="525"/>
      <c r="Q15" s="525"/>
      <c r="R15" s="525"/>
      <c r="S15" s="525"/>
      <c r="T15" s="525"/>
      <c r="U15" s="525"/>
      <c r="V15" s="525"/>
      <c r="W15" s="525"/>
      <c r="X15" s="525"/>
      <c r="Y15" s="525"/>
      <c r="Z15" s="525"/>
      <c r="AA15" s="525"/>
      <c r="AB15" s="525"/>
      <c r="AC15" s="525"/>
      <c r="AD15" s="525"/>
      <c r="AE15" s="525"/>
      <c r="AF15" s="473"/>
      <c r="AG15" s="473"/>
      <c r="AH15" s="473"/>
      <c r="AI15" s="473"/>
      <c r="AJ15" s="473"/>
      <c r="AK15" s="473"/>
    </row>
    <row r="16" spans="1:42" ht="30" customHeight="1" x14ac:dyDescent="0.3">
      <c r="A16" s="49"/>
      <c r="B16" s="49"/>
      <c r="C16" s="540" t="s">
        <v>384</v>
      </c>
      <c r="D16" s="541"/>
      <c r="E16" s="541"/>
      <c r="F16" s="541"/>
      <c r="G16" s="541"/>
      <c r="H16" s="541"/>
      <c r="I16" s="541"/>
      <c r="J16" s="541"/>
      <c r="K16" s="541"/>
      <c r="L16" s="541"/>
      <c r="M16" s="541"/>
      <c r="N16" s="541"/>
      <c r="O16" s="541"/>
      <c r="P16" s="541"/>
      <c r="Q16" s="541"/>
      <c r="R16" s="541"/>
      <c r="S16" s="541"/>
      <c r="T16" s="541"/>
      <c r="U16" s="541"/>
      <c r="V16" s="541"/>
      <c r="W16" s="541"/>
      <c r="X16" s="541"/>
      <c r="Y16" s="541"/>
      <c r="Z16" s="541"/>
      <c r="AA16" s="541"/>
      <c r="AB16" s="541"/>
      <c r="AC16" s="541"/>
      <c r="AD16" s="541"/>
      <c r="AE16" s="514"/>
      <c r="AF16" s="543">
        <f>SUM(AF5:AK15)</f>
        <v>304090908</v>
      </c>
      <c r="AG16" s="543"/>
      <c r="AH16" s="543"/>
      <c r="AI16" s="543"/>
      <c r="AJ16" s="543"/>
      <c r="AK16" s="543"/>
    </row>
    <row r="17" spans="1:46" ht="33.75" customHeight="1" x14ac:dyDescent="0.4">
      <c r="A17" s="19"/>
      <c r="B17" s="115"/>
      <c r="C17" s="115"/>
      <c r="D17" s="47"/>
      <c r="E17" s="542" t="s">
        <v>403</v>
      </c>
      <c r="F17" s="542"/>
      <c r="G17" s="542"/>
      <c r="H17" s="542"/>
      <c r="I17" s="542"/>
      <c r="J17" s="542"/>
      <c r="K17" s="542"/>
      <c r="L17" s="542"/>
      <c r="M17" s="542"/>
      <c r="N17" s="542"/>
      <c r="O17" s="542"/>
      <c r="P17" s="542"/>
      <c r="Q17" s="542"/>
      <c r="R17" s="542"/>
      <c r="S17" s="542"/>
      <c r="T17" s="542"/>
      <c r="U17" s="542"/>
      <c r="V17" s="542"/>
      <c r="W17" s="542"/>
      <c r="X17" s="542"/>
      <c r="Y17" s="542"/>
      <c r="Z17" s="542"/>
      <c r="AA17" s="542"/>
      <c r="AB17" s="542"/>
      <c r="AC17" s="542"/>
      <c r="AD17" s="542"/>
      <c r="AE17" s="542"/>
      <c r="AF17" s="542"/>
      <c r="AG17" s="542"/>
      <c r="AH17" s="542"/>
      <c r="AI17" s="542"/>
      <c r="AJ17" s="542"/>
      <c r="AK17" s="542"/>
      <c r="AL17" s="16"/>
      <c r="AO17"/>
      <c r="AP17"/>
    </row>
    <row r="18" spans="1:46" ht="26.25" customHeight="1" x14ac:dyDescent="0.4">
      <c r="A18" s="25"/>
      <c r="B18" s="24"/>
      <c r="C18" s="23"/>
      <c r="D18" s="23"/>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90" t="s">
        <v>222</v>
      </c>
      <c r="AQ18" s="1"/>
      <c r="AR18" s="1"/>
      <c r="AS18" s="1"/>
      <c r="AT18" s="1"/>
    </row>
    <row r="19" spans="1:46" ht="6.75" customHeight="1" x14ac:dyDescent="0.3">
      <c r="A19" s="49"/>
      <c r="B19" s="49"/>
      <c r="C19" s="120"/>
      <c r="D19" s="120"/>
      <c r="E19" s="120"/>
      <c r="F19" s="120"/>
      <c r="G19" s="120"/>
      <c r="H19" s="120"/>
      <c r="I19" s="120"/>
      <c r="J19" s="120"/>
      <c r="K19" s="120"/>
      <c r="L19" s="120"/>
      <c r="M19" s="120"/>
      <c r="N19" s="104"/>
      <c r="O19" s="104"/>
      <c r="P19" s="104"/>
      <c r="Q19" s="104"/>
      <c r="R19" s="104"/>
      <c r="S19" s="104"/>
      <c r="T19" s="104"/>
      <c r="U19" s="104"/>
      <c r="V19" s="104"/>
      <c r="W19" s="104"/>
      <c r="X19" s="104"/>
      <c r="Y19" s="104"/>
      <c r="Z19" s="104"/>
      <c r="AA19" s="104"/>
      <c r="AB19" s="104"/>
      <c r="AC19" s="104"/>
      <c r="AD19" s="104"/>
      <c r="AE19" s="104"/>
      <c r="AF19" s="120"/>
      <c r="AG19" s="120"/>
      <c r="AH19" s="120"/>
      <c r="AI19" s="120"/>
      <c r="AJ19" s="120"/>
      <c r="AK19" s="120"/>
    </row>
    <row r="20" spans="1:46" ht="19.8" x14ac:dyDescent="0.4">
      <c r="A20" s="19"/>
      <c r="B20" s="19"/>
      <c r="C20" s="53"/>
      <c r="D20" s="53"/>
      <c r="E20" s="53"/>
      <c r="F20" s="53"/>
      <c r="G20" s="53"/>
      <c r="H20" s="53"/>
      <c r="I20" s="54"/>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row>
    <row r="22" spans="1:46" ht="60" customHeight="1" x14ac:dyDescent="0.4">
      <c r="A22" s="237" t="s">
        <v>404</v>
      </c>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9"/>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topLeftCell="A2" zoomScaleNormal="100" zoomScaleSheetLayoutView="100" workbookViewId="0">
      <selection activeCell="AN7" sqref="AN7"/>
    </sheetView>
  </sheetViews>
  <sheetFormatPr defaultRowHeight="17.399999999999999" x14ac:dyDescent="0.4"/>
  <cols>
    <col min="1" max="4" width="1.09765625" style="1" customWidth="1"/>
    <col min="5" max="37" width="2.3984375" style="1" customWidth="1"/>
    <col min="38" max="47" width="9" style="1"/>
  </cols>
  <sheetData>
    <row r="1" spans="1:47" x14ac:dyDescent="0.4">
      <c r="S1"/>
      <c r="T1"/>
      <c r="U1"/>
      <c r="V1"/>
      <c r="W1"/>
      <c r="X1"/>
      <c r="Y1"/>
      <c r="Z1"/>
      <c r="AA1"/>
      <c r="AB1"/>
      <c r="AC1"/>
      <c r="AD1"/>
      <c r="AE1"/>
      <c r="AF1"/>
      <c r="AG1"/>
      <c r="AH1"/>
      <c r="AI1"/>
      <c r="AJ1"/>
      <c r="AK1"/>
      <c r="AL1"/>
      <c r="AM1"/>
      <c r="AN1"/>
      <c r="AO1"/>
      <c r="AP1"/>
      <c r="AQ1"/>
      <c r="AR1"/>
      <c r="AS1"/>
      <c r="AT1"/>
      <c r="AU1"/>
    </row>
    <row r="2" spans="1:47" ht="20.25" customHeight="1" x14ac:dyDescent="0.4">
      <c r="A2" s="241" t="s">
        <v>1067</v>
      </c>
      <c r="B2" s="241"/>
      <c r="C2" s="241"/>
      <c r="D2" s="241"/>
      <c r="E2" s="241"/>
      <c r="F2" s="241"/>
      <c r="G2" s="241"/>
      <c r="H2" s="241"/>
      <c r="I2" s="241"/>
      <c r="J2" s="241"/>
      <c r="K2" s="241"/>
      <c r="L2" s="241"/>
      <c r="M2" s="241"/>
      <c r="N2" s="241"/>
      <c r="O2" s="241"/>
      <c r="S2"/>
      <c r="T2"/>
      <c r="U2"/>
      <c r="V2"/>
      <c r="W2"/>
      <c r="X2"/>
      <c r="Y2"/>
      <c r="Z2"/>
      <c r="AA2"/>
      <c r="AB2"/>
      <c r="AC2"/>
      <c r="AD2"/>
      <c r="AE2"/>
      <c r="AF2"/>
      <c r="AG2"/>
      <c r="AH2"/>
      <c r="AI2"/>
      <c r="AJ2"/>
      <c r="AK2"/>
      <c r="AL2"/>
      <c r="AM2"/>
      <c r="AN2"/>
      <c r="AO2"/>
      <c r="AP2"/>
      <c r="AQ2"/>
      <c r="AR2"/>
      <c r="AS2"/>
      <c r="AT2"/>
      <c r="AU2"/>
    </row>
    <row r="3" spans="1:47" ht="20.25" customHeight="1"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47" ht="21" customHeight="1" x14ac:dyDescent="0.4">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25"/>
      <c r="AE4" s="98"/>
      <c r="AF4" s="472" t="s">
        <v>405</v>
      </c>
      <c r="AG4" s="472"/>
      <c r="AH4" s="472"/>
      <c r="AI4" s="472"/>
      <c r="AJ4" s="472"/>
      <c r="AK4" s="472"/>
    </row>
    <row r="5" spans="1:47" ht="30" customHeight="1" x14ac:dyDescent="0.3">
      <c r="A5" s="49"/>
      <c r="B5" s="49"/>
      <c r="C5" s="304" t="s">
        <v>406</v>
      </c>
      <c r="D5" s="304"/>
      <c r="E5" s="304"/>
      <c r="F5" s="304"/>
      <c r="G5" s="304"/>
      <c r="H5" s="304"/>
      <c r="I5" s="304"/>
      <c r="J5" s="304"/>
      <c r="K5" s="304"/>
      <c r="L5" s="304"/>
      <c r="M5" s="304"/>
      <c r="N5" s="126"/>
      <c r="O5" s="127" t="s">
        <v>407</v>
      </c>
      <c r="P5" s="544">
        <f>표지!F8</f>
        <v>5</v>
      </c>
      <c r="Q5" s="544"/>
      <c r="R5" s="128" t="s">
        <v>408</v>
      </c>
      <c r="S5" s="129"/>
      <c r="T5" s="126"/>
      <c r="U5" s="127" t="s">
        <v>407</v>
      </c>
      <c r="V5" s="545">
        <v>4</v>
      </c>
      <c r="W5" s="545"/>
      <c r="X5" s="128" t="s">
        <v>155</v>
      </c>
      <c r="Y5" s="129"/>
      <c r="Z5" s="126"/>
      <c r="AA5" s="127" t="s">
        <v>407</v>
      </c>
      <c r="AB5" s="545">
        <v>3</v>
      </c>
      <c r="AC5" s="545"/>
      <c r="AD5" s="128" t="s">
        <v>408</v>
      </c>
      <c r="AE5" s="129"/>
      <c r="AF5" s="126"/>
      <c r="AG5" s="127" t="s">
        <v>407</v>
      </c>
      <c r="AH5" s="545">
        <v>2</v>
      </c>
      <c r="AI5" s="545"/>
      <c r="AJ5" s="128" t="s">
        <v>408</v>
      </c>
      <c r="AK5" s="129"/>
    </row>
    <row r="6" spans="1:47" ht="30" customHeight="1" x14ac:dyDescent="0.3">
      <c r="A6" s="49"/>
      <c r="B6" s="49"/>
      <c r="C6" s="304" t="s">
        <v>413</v>
      </c>
      <c r="D6" s="304"/>
      <c r="E6" s="304"/>
      <c r="F6" s="304"/>
      <c r="G6" s="304"/>
      <c r="H6" s="304"/>
      <c r="I6" s="304"/>
      <c r="J6" s="304"/>
      <c r="K6" s="304"/>
      <c r="L6" s="304"/>
      <c r="M6" s="304"/>
      <c r="N6" s="546">
        <f>IFERROR((((1+(N12/((N14+N15)/2)))^(12/N13))-1)*100,"")</f>
        <v>-7.431668063868746</v>
      </c>
      <c r="O6" s="546"/>
      <c r="P6" s="546"/>
      <c r="Q6" s="546"/>
      <c r="R6" s="546"/>
      <c r="S6" s="546"/>
      <c r="T6" s="546">
        <f>IFERROR((((1+(T12/((T14+T15)/2)))^(12/T13))-1)*100,"")</f>
        <v>-7.2345752216368187</v>
      </c>
      <c r="U6" s="546"/>
      <c r="V6" s="546"/>
      <c r="W6" s="546"/>
      <c r="X6" s="546"/>
      <c r="Y6" s="546"/>
      <c r="Z6" s="546">
        <f>IFERROR((((1+(Z12/((Z14+Z15)/2)))^(12/Z13))-1)*100,"")</f>
        <v>-1.7250376666666623</v>
      </c>
      <c r="AA6" s="546"/>
      <c r="AB6" s="546"/>
      <c r="AC6" s="546"/>
      <c r="AD6" s="546"/>
      <c r="AE6" s="546"/>
      <c r="AF6" s="546">
        <f>IFERROR((((1+(AF12/((AF14+AF15)/2)))^(12/AF13))-1)*100,"")</f>
        <v>0</v>
      </c>
      <c r="AG6" s="546"/>
      <c r="AH6" s="546"/>
      <c r="AI6" s="546"/>
      <c r="AJ6" s="546"/>
      <c r="AK6" s="546"/>
    </row>
    <row r="7" spans="1:47" ht="119.25" customHeight="1" x14ac:dyDescent="0.4">
      <c r="A7" s="19"/>
      <c r="B7" s="115"/>
      <c r="C7" s="115"/>
      <c r="D7" s="47"/>
      <c r="E7" s="542" t="s">
        <v>414</v>
      </c>
      <c r="F7" s="542"/>
      <c r="G7" s="542"/>
      <c r="H7" s="542"/>
      <c r="I7" s="542"/>
      <c r="J7" s="542"/>
      <c r="K7" s="542"/>
      <c r="L7" s="542"/>
      <c r="M7" s="542"/>
      <c r="N7" s="542"/>
      <c r="O7" s="542"/>
      <c r="P7" s="542"/>
      <c r="Q7" s="542"/>
      <c r="R7" s="542"/>
      <c r="S7" s="542"/>
      <c r="T7" s="542"/>
      <c r="U7" s="542"/>
      <c r="V7" s="542"/>
      <c r="W7" s="542"/>
      <c r="X7" s="542"/>
      <c r="Y7" s="542"/>
      <c r="Z7" s="542"/>
      <c r="AA7" s="542"/>
      <c r="AB7" s="542"/>
      <c r="AC7" s="542"/>
      <c r="AD7" s="542"/>
      <c r="AE7" s="542"/>
      <c r="AF7" s="542"/>
      <c r="AG7" s="542"/>
      <c r="AH7" s="542"/>
      <c r="AI7" s="542"/>
      <c r="AJ7" s="542"/>
      <c r="AK7" s="542"/>
      <c r="AL7" s="16"/>
      <c r="AO7"/>
      <c r="AP7"/>
      <c r="AQ7"/>
      <c r="AR7"/>
      <c r="AS7"/>
      <c r="AT7"/>
      <c r="AU7"/>
    </row>
    <row r="8" spans="1:47" ht="26.25" customHeight="1" x14ac:dyDescent="0.4">
      <c r="A8" s="25"/>
      <c r="B8" s="24"/>
      <c r="C8" s="23"/>
      <c r="D8" s="23"/>
      <c r="E8" s="279"/>
      <c r="F8" s="279"/>
      <c r="G8" s="279"/>
      <c r="H8" s="279"/>
      <c r="I8" s="279"/>
      <c r="J8" s="279"/>
      <c r="K8" s="279"/>
      <c r="L8" s="279"/>
      <c r="M8" s="279"/>
      <c r="N8" s="279"/>
      <c r="O8" s="279"/>
      <c r="P8" s="279"/>
      <c r="Q8" s="279"/>
      <c r="R8" s="279"/>
      <c r="S8" s="279"/>
      <c r="T8" s="279"/>
      <c r="U8" s="279"/>
      <c r="V8" s="279"/>
      <c r="W8" s="279"/>
      <c r="X8" s="279"/>
      <c r="Y8" s="279"/>
      <c r="Z8" s="279"/>
      <c r="AA8" s="279"/>
      <c r="AB8" s="279"/>
      <c r="AC8" s="279"/>
      <c r="AD8" s="279"/>
      <c r="AE8" s="279"/>
      <c r="AF8" s="279"/>
      <c r="AG8" s="279"/>
      <c r="AH8" s="279"/>
      <c r="AI8" s="279"/>
      <c r="AJ8" s="279"/>
      <c r="AK8" s="279"/>
      <c r="AL8" s="90" t="s">
        <v>222</v>
      </c>
      <c r="AU8"/>
    </row>
    <row r="10" spans="1:47" x14ac:dyDescent="0.4">
      <c r="C10" s="1" t="s">
        <v>170</v>
      </c>
    </row>
    <row r="11" spans="1:47" ht="30" customHeight="1" x14ac:dyDescent="0.3">
      <c r="A11" s="49"/>
      <c r="B11" s="49"/>
      <c r="C11" s="304" t="s">
        <v>320</v>
      </c>
      <c r="D11" s="304"/>
      <c r="E11" s="304"/>
      <c r="F11" s="304"/>
      <c r="G11" s="304"/>
      <c r="H11" s="304"/>
      <c r="I11" s="304"/>
      <c r="J11" s="304"/>
      <c r="K11" s="304"/>
      <c r="L11" s="304"/>
      <c r="M11" s="304"/>
      <c r="N11" s="126"/>
      <c r="O11" s="127" t="s">
        <v>407</v>
      </c>
      <c r="P11" s="544">
        <f>P5</f>
        <v>5</v>
      </c>
      <c r="Q11" s="544"/>
      <c r="R11" s="128" t="s">
        <v>155</v>
      </c>
      <c r="S11" s="129"/>
      <c r="T11" s="126"/>
      <c r="U11" s="127" t="s">
        <v>154</v>
      </c>
      <c r="V11" s="550">
        <f>V5</f>
        <v>4</v>
      </c>
      <c r="W11" s="550"/>
      <c r="X11" s="128" t="s">
        <v>155</v>
      </c>
      <c r="Y11" s="129"/>
      <c r="Z11" s="126"/>
      <c r="AA11" s="127" t="s">
        <v>154</v>
      </c>
      <c r="AB11" s="550">
        <f>AB5</f>
        <v>3</v>
      </c>
      <c r="AC11" s="550"/>
      <c r="AD11" s="128" t="s">
        <v>155</v>
      </c>
      <c r="AE11" s="129"/>
      <c r="AF11" s="126"/>
      <c r="AG11" s="127" t="s">
        <v>154</v>
      </c>
      <c r="AH11" s="550">
        <f>AH5</f>
        <v>2</v>
      </c>
      <c r="AI11" s="550"/>
      <c r="AJ11" s="128" t="s">
        <v>155</v>
      </c>
      <c r="AK11" s="129"/>
    </row>
    <row r="12" spans="1:47" ht="30" customHeight="1" x14ac:dyDescent="0.3">
      <c r="A12" s="49"/>
      <c r="B12" s="49"/>
      <c r="C12" s="350" t="s">
        <v>409</v>
      </c>
      <c r="D12" s="261"/>
      <c r="E12" s="261"/>
      <c r="F12" s="261"/>
      <c r="G12" s="261"/>
      <c r="H12" s="261"/>
      <c r="I12" s="261"/>
      <c r="J12" s="261"/>
      <c r="K12" s="261"/>
      <c r="L12" s="261"/>
      <c r="M12" s="492"/>
      <c r="N12" s="551">
        <f>'5부.Ⅱ'!U73</f>
        <v>-2445063195</v>
      </c>
      <c r="O12" s="551"/>
      <c r="P12" s="551"/>
      <c r="Q12" s="551"/>
      <c r="R12" s="551"/>
      <c r="S12" s="551"/>
      <c r="T12" s="552">
        <v>-1200961099</v>
      </c>
      <c r="U12" s="552"/>
      <c r="V12" s="552"/>
      <c r="W12" s="552"/>
      <c r="X12" s="552"/>
      <c r="Y12" s="552"/>
      <c r="Z12" s="552">
        <v>-5175113</v>
      </c>
      <c r="AA12" s="552"/>
      <c r="AB12" s="552"/>
      <c r="AC12" s="552"/>
      <c r="AD12" s="552"/>
      <c r="AE12" s="552"/>
      <c r="AF12" s="552">
        <v>0</v>
      </c>
      <c r="AG12" s="552"/>
      <c r="AH12" s="552"/>
      <c r="AI12" s="552"/>
      <c r="AJ12" s="552"/>
      <c r="AK12" s="552"/>
    </row>
    <row r="13" spans="1:47" ht="30" customHeight="1" x14ac:dyDescent="0.3">
      <c r="A13" s="49"/>
      <c r="B13" s="49"/>
      <c r="C13" s="350" t="s">
        <v>410</v>
      </c>
      <c r="D13" s="261"/>
      <c r="E13" s="261"/>
      <c r="F13" s="261"/>
      <c r="G13" s="261"/>
      <c r="H13" s="261"/>
      <c r="I13" s="261"/>
      <c r="J13" s="261"/>
      <c r="K13" s="261"/>
      <c r="L13" s="261"/>
      <c r="M13" s="492"/>
      <c r="N13" s="345">
        <v>12</v>
      </c>
      <c r="O13" s="345"/>
      <c r="P13" s="345"/>
      <c r="Q13" s="345"/>
      <c r="R13" s="345"/>
      <c r="S13" s="345"/>
      <c r="T13" s="345">
        <v>12</v>
      </c>
      <c r="U13" s="345"/>
      <c r="V13" s="345"/>
      <c r="W13" s="345"/>
      <c r="X13" s="345"/>
      <c r="Y13" s="345"/>
      <c r="Z13" s="345">
        <v>12</v>
      </c>
      <c r="AA13" s="345"/>
      <c r="AB13" s="345"/>
      <c r="AC13" s="345"/>
      <c r="AD13" s="345"/>
      <c r="AE13" s="345"/>
      <c r="AF13" s="345">
        <v>12</v>
      </c>
      <c r="AG13" s="345"/>
      <c r="AH13" s="345"/>
      <c r="AI13" s="345"/>
      <c r="AJ13" s="345"/>
      <c r="AK13" s="345"/>
    </row>
    <row r="14" spans="1:47" ht="30" customHeight="1" x14ac:dyDescent="0.3">
      <c r="A14" s="49"/>
      <c r="B14" s="49"/>
      <c r="C14" s="350" t="s">
        <v>411</v>
      </c>
      <c r="D14" s="261"/>
      <c r="E14" s="261"/>
      <c r="F14" s="261"/>
      <c r="G14" s="261"/>
      <c r="H14" s="261"/>
      <c r="I14" s="261"/>
      <c r="J14" s="261"/>
      <c r="K14" s="261"/>
      <c r="L14" s="261"/>
      <c r="M14" s="492"/>
      <c r="N14" s="551">
        <f>'5부.Ⅰ'!AG112+'5부.Ⅰ'!AG115</f>
        <v>32900597470</v>
      </c>
      <c r="O14" s="551"/>
      <c r="P14" s="551"/>
      <c r="Q14" s="551"/>
      <c r="R14" s="551"/>
      <c r="S14" s="551"/>
      <c r="T14" s="552">
        <v>300000000</v>
      </c>
      <c r="U14" s="552"/>
      <c r="V14" s="552"/>
      <c r="W14" s="552"/>
      <c r="X14" s="552"/>
      <c r="Y14" s="552"/>
      <c r="Z14" s="552">
        <v>300000000</v>
      </c>
      <c r="AA14" s="552"/>
      <c r="AB14" s="552"/>
      <c r="AC14" s="552"/>
      <c r="AD14" s="552"/>
      <c r="AE14" s="552"/>
      <c r="AF14" s="552">
        <v>300000000</v>
      </c>
      <c r="AG14" s="552"/>
      <c r="AH14" s="552"/>
      <c r="AI14" s="552"/>
      <c r="AJ14" s="552"/>
      <c r="AK14" s="552"/>
    </row>
    <row r="15" spans="1:47" ht="30" customHeight="1" x14ac:dyDescent="0.3">
      <c r="A15" s="49"/>
      <c r="B15" s="49"/>
      <c r="C15" s="304" t="s">
        <v>412</v>
      </c>
      <c r="D15" s="304"/>
      <c r="E15" s="304"/>
      <c r="F15" s="304"/>
      <c r="G15" s="304"/>
      <c r="H15" s="304"/>
      <c r="I15" s="304"/>
      <c r="J15" s="304"/>
      <c r="K15" s="304"/>
      <c r="L15" s="304"/>
      <c r="M15" s="304"/>
      <c r="N15" s="551">
        <f>'5부.Ⅰ'!U112+'5부.Ⅰ'!U115</f>
        <v>32900597470</v>
      </c>
      <c r="O15" s="551"/>
      <c r="P15" s="551"/>
      <c r="Q15" s="551"/>
      <c r="R15" s="551"/>
      <c r="S15" s="551"/>
      <c r="T15" s="552">
        <v>32900597470</v>
      </c>
      <c r="U15" s="552"/>
      <c r="V15" s="552"/>
      <c r="W15" s="552"/>
      <c r="X15" s="552"/>
      <c r="Y15" s="552"/>
      <c r="Z15" s="552">
        <v>300000000</v>
      </c>
      <c r="AA15" s="552"/>
      <c r="AB15" s="552"/>
      <c r="AC15" s="552"/>
      <c r="AD15" s="552"/>
      <c r="AE15" s="552"/>
      <c r="AF15" s="552">
        <v>300000000</v>
      </c>
      <c r="AG15" s="552"/>
      <c r="AH15" s="552"/>
      <c r="AI15" s="552"/>
      <c r="AJ15" s="552"/>
      <c r="AK15" s="552"/>
    </row>
    <row r="16" spans="1:47" ht="18" thickBot="1" x14ac:dyDescent="0.45"/>
    <row r="17" spans="1:37" ht="55.5" customHeight="1" x14ac:dyDescent="0.4">
      <c r="A17" s="547" t="s">
        <v>415</v>
      </c>
      <c r="B17" s="548"/>
      <c r="C17" s="548"/>
      <c r="D17" s="548"/>
      <c r="E17" s="548"/>
      <c r="F17" s="548"/>
      <c r="G17" s="548"/>
      <c r="H17" s="548"/>
      <c r="I17" s="548"/>
      <c r="J17" s="548"/>
      <c r="K17" s="548"/>
      <c r="L17" s="548"/>
      <c r="M17" s="548"/>
      <c r="N17" s="548"/>
      <c r="O17" s="548"/>
      <c r="P17" s="548"/>
      <c r="Q17" s="548"/>
      <c r="R17" s="548"/>
      <c r="S17" s="548"/>
      <c r="T17" s="548"/>
      <c r="U17" s="548"/>
      <c r="V17" s="548"/>
      <c r="W17" s="548"/>
      <c r="X17" s="548"/>
      <c r="Y17" s="548"/>
      <c r="Z17" s="548"/>
      <c r="AA17" s="548"/>
      <c r="AB17" s="548"/>
      <c r="AC17" s="548"/>
      <c r="AD17" s="548"/>
      <c r="AE17" s="548"/>
      <c r="AF17" s="548"/>
      <c r="AG17" s="548"/>
      <c r="AH17" s="548"/>
      <c r="AI17" s="548"/>
      <c r="AJ17" s="548"/>
      <c r="AK17" s="549"/>
    </row>
  </sheetData>
  <protectedRanges>
    <protectedRange sqref="N13 T12:AK15" name="범위3"/>
    <protectedRange sqref="T5:AK5" name="범위2_2"/>
    <protectedRange sqref="A7:AK8" name="범위2"/>
  </protectedRanges>
  <mergeCells count="40">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C6:M6"/>
    <mergeCell ref="N6:S6"/>
    <mergeCell ref="T6:Y6"/>
    <mergeCell ref="Z6:AE6"/>
    <mergeCell ref="AF6:AK6"/>
    <mergeCell ref="AF4:AK4"/>
    <mergeCell ref="C5:M5"/>
    <mergeCell ref="P5:Q5"/>
    <mergeCell ref="V5:W5"/>
    <mergeCell ref="AB5:AC5"/>
    <mergeCell ref="AH5:AI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2:AT19"/>
  <sheetViews>
    <sheetView view="pageBreakPreview" topLeftCell="A4" zoomScaleNormal="100" zoomScaleSheetLayoutView="100" workbookViewId="0">
      <selection activeCell="AN15" sqref="AN15"/>
    </sheetView>
  </sheetViews>
  <sheetFormatPr defaultRowHeight="17.399999999999999" x14ac:dyDescent="0.4"/>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x14ac:dyDescent="0.4">
      <c r="A2" s="240" t="s">
        <v>424</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6"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6" ht="20.25" customHeight="1" x14ac:dyDescent="0.4">
      <c r="A4" s="241" t="s">
        <v>425</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6" spans="1:46" ht="18.75" customHeight="1" x14ac:dyDescent="0.4">
      <c r="A6" s="19"/>
      <c r="B6" s="561" t="s">
        <v>416</v>
      </c>
      <c r="C6" s="561"/>
      <c r="D6" s="561"/>
      <c r="E6" s="561"/>
      <c r="F6" s="561"/>
      <c r="G6" s="561"/>
      <c r="H6" s="561"/>
      <c r="I6" s="561"/>
      <c r="J6" s="561"/>
      <c r="K6" s="561"/>
      <c r="L6" s="561"/>
      <c r="M6" s="561"/>
      <c r="N6" s="561"/>
      <c r="O6" s="561"/>
      <c r="P6" s="561"/>
      <c r="Q6" s="561"/>
      <c r="R6" s="561"/>
      <c r="S6" s="561"/>
      <c r="T6" s="561"/>
      <c r="U6" s="561"/>
      <c r="V6" s="561"/>
      <c r="W6" s="561"/>
      <c r="X6" s="561"/>
      <c r="Y6" s="561"/>
      <c r="Z6" s="561"/>
      <c r="AA6" s="561"/>
      <c r="AB6" s="561"/>
      <c r="AC6" s="561"/>
      <c r="AD6" s="561"/>
      <c r="AE6" s="561"/>
      <c r="AF6" s="561"/>
      <c r="AG6" s="561"/>
      <c r="AH6" s="561"/>
      <c r="AI6" s="561"/>
      <c r="AJ6" s="561"/>
      <c r="AK6" s="561"/>
      <c r="AL6" s="16"/>
    </row>
    <row r="7" spans="1:46" ht="18.75" customHeight="1" x14ac:dyDescent="0.4">
      <c r="A7" s="19"/>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6"/>
    </row>
    <row r="8" spans="1:46" ht="18.75" customHeight="1" x14ac:dyDescent="0.4">
      <c r="A8" s="19"/>
      <c r="B8" s="123"/>
      <c r="C8" s="123"/>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329" t="s">
        <v>226</v>
      </c>
      <c r="AE8" s="329"/>
      <c r="AF8" s="329"/>
      <c r="AG8" s="329"/>
      <c r="AH8" s="329"/>
      <c r="AI8" s="329"/>
      <c r="AJ8" s="329"/>
      <c r="AK8" s="329"/>
      <c r="AL8" s="16"/>
    </row>
    <row r="9" spans="1:46" ht="30" customHeight="1" x14ac:dyDescent="0.3">
      <c r="A9" s="49"/>
      <c r="B9" s="49"/>
      <c r="C9" s="330" t="s">
        <v>427</v>
      </c>
      <c r="D9" s="330"/>
      <c r="E9" s="330"/>
      <c r="F9" s="330"/>
      <c r="G9" s="330"/>
      <c r="H9" s="330" t="s">
        <v>417</v>
      </c>
      <c r="I9" s="330"/>
      <c r="J9" s="330"/>
      <c r="K9" s="330"/>
      <c r="L9" s="330"/>
      <c r="M9" s="330" t="s">
        <v>418</v>
      </c>
      <c r="N9" s="330"/>
      <c r="O9" s="330"/>
      <c r="P9" s="330"/>
      <c r="Q9" s="330" t="s">
        <v>419</v>
      </c>
      <c r="R9" s="330"/>
      <c r="S9" s="330"/>
      <c r="T9" s="330"/>
      <c r="U9" s="454" t="s">
        <v>420</v>
      </c>
      <c r="V9" s="454"/>
      <c r="W9" s="454"/>
      <c r="X9" s="454" t="s">
        <v>421</v>
      </c>
      <c r="Y9" s="454"/>
      <c r="Z9" s="454"/>
      <c r="AA9" s="454"/>
      <c r="AB9" s="454" t="s">
        <v>422</v>
      </c>
      <c r="AC9" s="454"/>
      <c r="AD9" s="454"/>
      <c r="AE9" s="454"/>
      <c r="AF9" s="454" t="s">
        <v>423</v>
      </c>
      <c r="AG9" s="454"/>
      <c r="AH9" s="454"/>
      <c r="AI9" s="454"/>
      <c r="AJ9" s="454" t="s">
        <v>118</v>
      </c>
      <c r="AK9" s="454"/>
      <c r="AL9" s="206" t="s">
        <v>217</v>
      </c>
    </row>
    <row r="10" spans="1:46" ht="36" customHeight="1" x14ac:dyDescent="0.3">
      <c r="A10" s="49"/>
      <c r="B10" s="49"/>
      <c r="C10" s="450" t="s">
        <v>1170</v>
      </c>
      <c r="D10" s="450"/>
      <c r="E10" s="450"/>
      <c r="F10" s="450"/>
      <c r="G10" s="450"/>
      <c r="H10" s="558" t="s">
        <v>1171</v>
      </c>
      <c r="I10" s="558"/>
      <c r="J10" s="558"/>
      <c r="K10" s="558"/>
      <c r="L10" s="558"/>
      <c r="M10" s="559">
        <v>83691.740000000005</v>
      </c>
      <c r="N10" s="559"/>
      <c r="O10" s="559"/>
      <c r="P10" s="559"/>
      <c r="Q10" s="560" t="s">
        <v>1172</v>
      </c>
      <c r="R10" s="560"/>
      <c r="S10" s="560"/>
      <c r="T10" s="560"/>
      <c r="U10" s="562">
        <v>0.47570000000000001</v>
      </c>
      <c r="V10" s="562"/>
      <c r="W10" s="562"/>
      <c r="X10" s="563">
        <v>164599</v>
      </c>
      <c r="Y10" s="563"/>
      <c r="Z10" s="563"/>
      <c r="AA10" s="563"/>
      <c r="AB10" s="563">
        <v>164599</v>
      </c>
      <c r="AC10" s="563"/>
      <c r="AD10" s="563"/>
      <c r="AE10" s="563"/>
      <c r="AF10" s="554"/>
      <c r="AG10" s="554"/>
      <c r="AH10" s="554"/>
      <c r="AI10" s="554"/>
      <c r="AJ10" s="553"/>
      <c r="AK10" s="553"/>
      <c r="AL10" s="130" t="s">
        <v>1175</v>
      </c>
    </row>
    <row r="11" spans="1:46" ht="30" customHeight="1" x14ac:dyDescent="0.3">
      <c r="A11" s="49"/>
      <c r="B11" s="49"/>
      <c r="C11" s="450"/>
      <c r="D11" s="450"/>
      <c r="E11" s="450"/>
      <c r="F11" s="450"/>
      <c r="G11" s="450"/>
      <c r="H11" s="450"/>
      <c r="I11" s="450"/>
      <c r="J11" s="450"/>
      <c r="K11" s="450"/>
      <c r="L11" s="450"/>
      <c r="M11" s="555"/>
      <c r="N11" s="555"/>
      <c r="O11" s="555"/>
      <c r="P11" s="555"/>
      <c r="Q11" s="556"/>
      <c r="R11" s="556"/>
      <c r="S11" s="556"/>
      <c r="T11" s="556"/>
      <c r="U11" s="557"/>
      <c r="V11" s="557"/>
      <c r="W11" s="557"/>
      <c r="X11" s="554"/>
      <c r="Y11" s="554"/>
      <c r="Z11" s="554"/>
      <c r="AA11" s="554"/>
      <c r="AB11" s="554"/>
      <c r="AC11" s="554"/>
      <c r="AD11" s="554"/>
      <c r="AE11" s="554"/>
      <c r="AF11" s="554"/>
      <c r="AG11" s="554"/>
      <c r="AH11" s="554"/>
      <c r="AI11" s="554"/>
      <c r="AJ11" s="553"/>
      <c r="AK11" s="553"/>
      <c r="AL11" s="130"/>
    </row>
    <row r="12" spans="1:46" ht="30" customHeight="1" x14ac:dyDescent="0.3">
      <c r="A12" s="49"/>
      <c r="B12" s="49"/>
      <c r="C12" s="450"/>
      <c r="D12" s="450"/>
      <c r="E12" s="450"/>
      <c r="F12" s="450"/>
      <c r="G12" s="450"/>
      <c r="H12" s="450"/>
      <c r="I12" s="450"/>
      <c r="J12" s="450"/>
      <c r="K12" s="450"/>
      <c r="L12" s="450"/>
      <c r="M12" s="555"/>
      <c r="N12" s="555"/>
      <c r="O12" s="555"/>
      <c r="P12" s="555"/>
      <c r="Q12" s="556"/>
      <c r="R12" s="556"/>
      <c r="S12" s="556"/>
      <c r="T12" s="556"/>
      <c r="U12" s="557"/>
      <c r="V12" s="557"/>
      <c r="W12" s="557"/>
      <c r="X12" s="554"/>
      <c r="Y12" s="554"/>
      <c r="Z12" s="554"/>
      <c r="AA12" s="554"/>
      <c r="AB12" s="554"/>
      <c r="AC12" s="554"/>
      <c r="AD12" s="554"/>
      <c r="AE12" s="554"/>
      <c r="AF12" s="554"/>
      <c r="AG12" s="554"/>
      <c r="AH12" s="554"/>
      <c r="AI12" s="554"/>
      <c r="AJ12" s="553"/>
      <c r="AK12" s="553"/>
      <c r="AL12" s="130"/>
    </row>
    <row r="13" spans="1:46" ht="30" customHeight="1" x14ac:dyDescent="0.3">
      <c r="A13" s="49"/>
      <c r="B13" s="49"/>
      <c r="C13" s="450"/>
      <c r="D13" s="450"/>
      <c r="E13" s="450"/>
      <c r="F13" s="450"/>
      <c r="G13" s="450"/>
      <c r="H13" s="450"/>
      <c r="I13" s="450"/>
      <c r="J13" s="450"/>
      <c r="K13" s="450"/>
      <c r="L13" s="450"/>
      <c r="M13" s="555"/>
      <c r="N13" s="555"/>
      <c r="O13" s="555"/>
      <c r="P13" s="555"/>
      <c r="Q13" s="556"/>
      <c r="R13" s="556"/>
      <c r="S13" s="556"/>
      <c r="T13" s="556"/>
      <c r="U13" s="557"/>
      <c r="V13" s="557"/>
      <c r="W13" s="557"/>
      <c r="X13" s="554"/>
      <c r="Y13" s="554"/>
      <c r="Z13" s="554"/>
      <c r="AA13" s="554"/>
      <c r="AB13" s="554"/>
      <c r="AC13" s="554"/>
      <c r="AD13" s="554"/>
      <c r="AE13" s="554"/>
      <c r="AF13" s="554"/>
      <c r="AG13" s="554"/>
      <c r="AH13" s="554"/>
      <c r="AI13" s="554"/>
      <c r="AJ13" s="553"/>
      <c r="AK13" s="553"/>
      <c r="AL13" s="130"/>
    </row>
    <row r="14" spans="1:46" ht="30" customHeight="1" x14ac:dyDescent="0.3">
      <c r="A14" s="49"/>
      <c r="B14" s="49"/>
      <c r="C14" s="450"/>
      <c r="D14" s="450"/>
      <c r="E14" s="450"/>
      <c r="F14" s="450"/>
      <c r="G14" s="450"/>
      <c r="H14" s="450"/>
      <c r="I14" s="450"/>
      <c r="J14" s="450"/>
      <c r="K14" s="450"/>
      <c r="L14" s="450"/>
      <c r="M14" s="555"/>
      <c r="N14" s="555"/>
      <c r="O14" s="555"/>
      <c r="P14" s="555"/>
      <c r="Q14" s="556"/>
      <c r="R14" s="556"/>
      <c r="S14" s="556"/>
      <c r="T14" s="556"/>
      <c r="U14" s="557"/>
      <c r="V14" s="557"/>
      <c r="W14" s="557"/>
      <c r="X14" s="554"/>
      <c r="Y14" s="554"/>
      <c r="Z14" s="554"/>
      <c r="AA14" s="554"/>
      <c r="AB14" s="554"/>
      <c r="AC14" s="554"/>
      <c r="AD14" s="554"/>
      <c r="AE14" s="554"/>
      <c r="AF14" s="554"/>
      <c r="AG14" s="554"/>
      <c r="AH14" s="554"/>
      <c r="AI14" s="554"/>
      <c r="AJ14" s="553"/>
      <c r="AK14" s="553"/>
      <c r="AL14" s="130"/>
    </row>
    <row r="15" spans="1:46" ht="54" customHeight="1" x14ac:dyDescent="0.4">
      <c r="A15" s="19"/>
      <c r="B15" s="123"/>
      <c r="C15" s="123"/>
      <c r="D15" s="47"/>
      <c r="E15" s="542" t="s">
        <v>426</v>
      </c>
      <c r="F15" s="542"/>
      <c r="G15" s="542"/>
      <c r="H15" s="542"/>
      <c r="I15" s="542"/>
      <c r="J15" s="542"/>
      <c r="K15" s="542"/>
      <c r="L15" s="542"/>
      <c r="M15" s="542"/>
      <c r="N15" s="542"/>
      <c r="O15" s="542"/>
      <c r="P15" s="542"/>
      <c r="Q15" s="542"/>
      <c r="R15" s="542"/>
      <c r="S15" s="542"/>
      <c r="T15" s="542"/>
      <c r="U15" s="542"/>
      <c r="V15" s="542"/>
      <c r="W15" s="542"/>
      <c r="X15" s="542"/>
      <c r="Y15" s="542"/>
      <c r="Z15" s="542"/>
      <c r="AA15" s="542"/>
      <c r="AB15" s="542"/>
      <c r="AC15" s="542"/>
      <c r="AD15" s="542"/>
      <c r="AE15" s="542"/>
      <c r="AF15" s="542"/>
      <c r="AG15" s="542"/>
      <c r="AH15" s="542"/>
      <c r="AI15" s="542"/>
      <c r="AJ15" s="542"/>
      <c r="AK15" s="542"/>
      <c r="AL15" s="16"/>
      <c r="AO15"/>
    </row>
    <row r="16" spans="1:46" ht="26.25" customHeight="1" x14ac:dyDescent="0.4">
      <c r="A16" s="25"/>
      <c r="B16" s="24"/>
      <c r="C16" s="23"/>
      <c r="D16" s="23"/>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90" t="s">
        <v>222</v>
      </c>
      <c r="AP16" s="1"/>
      <c r="AQ16" s="1"/>
      <c r="AR16" s="1"/>
      <c r="AS16" s="1"/>
      <c r="AT16" s="1"/>
    </row>
    <row r="19" spans="1:37" ht="118.5" customHeight="1" x14ac:dyDescent="0.4">
      <c r="A19" s="237" t="s">
        <v>429</v>
      </c>
      <c r="B19" s="238"/>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9"/>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2:BT62"/>
  <sheetViews>
    <sheetView view="pageBreakPreview" topLeftCell="A22" zoomScaleNormal="100" zoomScaleSheetLayoutView="100" workbookViewId="0">
      <selection activeCell="AN26" sqref="AN26"/>
    </sheetView>
  </sheetViews>
  <sheetFormatPr defaultRowHeight="17.399999999999999" x14ac:dyDescent="0.4"/>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x14ac:dyDescent="0.4">
      <c r="A2" s="19"/>
      <c r="B2" s="561" t="s">
        <v>430</v>
      </c>
      <c r="C2" s="561"/>
      <c r="D2" s="561"/>
      <c r="E2" s="561"/>
      <c r="F2" s="561"/>
      <c r="G2" s="561"/>
      <c r="H2" s="561"/>
      <c r="I2" s="561"/>
      <c r="J2" s="561"/>
      <c r="K2" s="561"/>
      <c r="L2" s="561"/>
      <c r="M2" s="561"/>
      <c r="N2" s="561"/>
      <c r="O2" s="561"/>
      <c r="P2" s="561"/>
      <c r="Q2" s="561"/>
      <c r="R2" s="561"/>
      <c r="S2" s="561"/>
      <c r="T2" s="561"/>
      <c r="U2" s="561"/>
      <c r="V2" s="561"/>
      <c r="W2" s="561"/>
      <c r="X2" s="561"/>
      <c r="Y2" s="561"/>
      <c r="Z2" s="561"/>
      <c r="AA2" s="561"/>
      <c r="AB2" s="561"/>
      <c r="AC2" s="561"/>
      <c r="AD2" s="561"/>
      <c r="AE2" s="561"/>
      <c r="AF2" s="561"/>
      <c r="AG2" s="561"/>
      <c r="AH2" s="561"/>
      <c r="AI2" s="561"/>
      <c r="AJ2" s="561"/>
      <c r="AK2" s="561"/>
      <c r="AL2" s="16"/>
      <c r="AM2" s="29"/>
    </row>
    <row r="3" spans="1:72" ht="18.75" customHeight="1" x14ac:dyDescent="0.4">
      <c r="A3" s="19"/>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6"/>
    </row>
    <row r="4" spans="1:72" ht="18.75" customHeight="1" x14ac:dyDescent="0.4">
      <c r="A4" s="19"/>
      <c r="B4" s="590" t="s">
        <v>431</v>
      </c>
      <c r="C4" s="590"/>
      <c r="D4" s="590"/>
      <c r="E4" s="590"/>
      <c r="F4" s="590"/>
      <c r="G4" s="590"/>
      <c r="H4" s="590"/>
      <c r="I4" s="590"/>
      <c r="J4" s="590"/>
      <c r="K4" s="590"/>
      <c r="L4" s="590"/>
      <c r="M4" s="590"/>
      <c r="N4" s="590"/>
      <c r="O4" s="590"/>
      <c r="P4" s="590"/>
      <c r="Q4" s="590"/>
      <c r="R4" s="590"/>
      <c r="S4" s="590"/>
      <c r="T4" s="590"/>
      <c r="U4" s="590"/>
      <c r="V4" s="590"/>
      <c r="W4" s="590"/>
      <c r="X4" s="590"/>
      <c r="Y4" s="590"/>
      <c r="Z4" s="590"/>
      <c r="AA4" s="590"/>
      <c r="AB4" s="590"/>
      <c r="AC4" s="590"/>
      <c r="AD4" s="590"/>
      <c r="AE4" s="590"/>
      <c r="AF4" s="590"/>
      <c r="AG4" s="590"/>
      <c r="AH4" s="590"/>
      <c r="AI4" s="590"/>
      <c r="AJ4" s="590"/>
      <c r="AK4" s="590"/>
      <c r="AL4" s="16"/>
    </row>
    <row r="5" spans="1:72" ht="37.5" customHeight="1" x14ac:dyDescent="0.4">
      <c r="C5" s="591" t="s">
        <v>1159</v>
      </c>
      <c r="D5" s="592"/>
      <c r="E5" s="592"/>
      <c r="F5" s="592"/>
      <c r="G5" s="592"/>
      <c r="H5" s="592"/>
      <c r="I5" s="592"/>
      <c r="J5" s="592"/>
      <c r="K5" s="592"/>
      <c r="L5" s="592"/>
      <c r="M5" s="592"/>
      <c r="N5" s="592"/>
      <c r="O5" s="592"/>
      <c r="P5" s="592"/>
      <c r="Q5" s="592"/>
      <c r="R5" s="592"/>
      <c r="S5" s="592"/>
      <c r="T5" s="592"/>
      <c r="U5" s="592"/>
      <c r="V5" s="592"/>
      <c r="W5" s="592"/>
      <c r="X5" s="592"/>
      <c r="Y5" s="592"/>
      <c r="Z5" s="592"/>
      <c r="AA5" s="592"/>
      <c r="AB5" s="592"/>
      <c r="AC5" s="592"/>
      <c r="AD5" s="592"/>
      <c r="AE5" s="592"/>
      <c r="AF5" s="592"/>
      <c r="AG5" s="592"/>
      <c r="AH5" s="592"/>
      <c r="AI5" s="592"/>
      <c r="AJ5" s="592"/>
      <c r="AK5" s="593"/>
      <c r="AL5" s="325" t="s">
        <v>434</v>
      </c>
      <c r="AM5" s="325"/>
      <c r="AN5" s="325"/>
      <c r="AO5" s="325"/>
      <c r="AP5" s="325"/>
      <c r="AQ5" s="325"/>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row>
    <row r="6" spans="1:72" ht="37.5" customHeight="1" x14ac:dyDescent="0.4">
      <c r="C6" s="586" t="s">
        <v>1210</v>
      </c>
      <c r="D6" s="587"/>
      <c r="E6" s="587"/>
      <c r="F6" s="587"/>
      <c r="G6" s="587"/>
      <c r="H6" s="587"/>
      <c r="I6" s="587"/>
      <c r="J6" s="587"/>
      <c r="K6" s="587"/>
      <c r="L6" s="587"/>
      <c r="M6" s="587"/>
      <c r="N6" s="587"/>
      <c r="O6" s="587"/>
      <c r="P6" s="587"/>
      <c r="Q6" s="587"/>
      <c r="R6" s="587"/>
      <c r="S6" s="587"/>
      <c r="T6" s="587"/>
      <c r="U6" s="587"/>
      <c r="V6" s="587"/>
      <c r="W6" s="587"/>
      <c r="X6" s="587"/>
      <c r="Y6" s="587"/>
      <c r="Z6" s="587"/>
      <c r="AA6" s="587"/>
      <c r="AB6" s="587"/>
      <c r="AC6" s="587"/>
      <c r="AD6" s="587"/>
      <c r="AE6" s="587"/>
      <c r="AF6" s="587"/>
      <c r="AG6" s="587"/>
      <c r="AH6" s="587"/>
      <c r="AI6" s="587"/>
      <c r="AJ6" s="587"/>
      <c r="AK6" s="588"/>
      <c r="AL6" s="325"/>
      <c r="AM6" s="325"/>
      <c r="AN6" s="325"/>
      <c r="AO6" s="325"/>
      <c r="AP6" s="325"/>
      <c r="AQ6" s="325"/>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row>
    <row r="7" spans="1:72" x14ac:dyDescent="0.4">
      <c r="C7" s="327" t="s">
        <v>153</v>
      </c>
      <c r="D7" s="327"/>
      <c r="E7" s="327"/>
      <c r="F7" s="327"/>
      <c r="G7" s="327"/>
      <c r="H7" s="327"/>
      <c r="I7" s="327"/>
      <c r="J7" s="327"/>
      <c r="K7" s="327"/>
      <c r="L7" s="327"/>
      <c r="M7" s="327"/>
      <c r="N7" s="327" t="s">
        <v>1211</v>
      </c>
      <c r="O7" s="327"/>
      <c r="P7" s="327"/>
      <c r="Q7" s="327"/>
      <c r="R7" s="327"/>
      <c r="S7" s="327"/>
      <c r="T7" s="327"/>
      <c r="U7" s="327"/>
      <c r="V7" s="327"/>
      <c r="W7" s="327"/>
      <c r="X7" s="327"/>
      <c r="Y7" s="327"/>
      <c r="Z7" s="327"/>
      <c r="AA7" s="327"/>
      <c r="AB7" s="327"/>
      <c r="AC7" s="327"/>
      <c r="AD7" s="327"/>
      <c r="AE7" s="327"/>
      <c r="AF7" s="327"/>
      <c r="AG7" s="327"/>
      <c r="AH7" s="327"/>
      <c r="AI7" s="327"/>
      <c r="AJ7" s="327"/>
      <c r="AK7" s="327"/>
      <c r="AL7" s="325"/>
      <c r="AM7" s="325"/>
      <c r="AN7" s="325"/>
      <c r="AO7" s="325"/>
      <c r="AP7" s="325"/>
      <c r="AQ7" s="325"/>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row>
    <row r="8" spans="1:72" x14ac:dyDescent="0.4">
      <c r="C8" s="327" t="s">
        <v>1212</v>
      </c>
      <c r="D8" s="327"/>
      <c r="E8" s="327"/>
      <c r="F8" s="327"/>
      <c r="G8" s="327"/>
      <c r="H8" s="327"/>
      <c r="I8" s="327"/>
      <c r="J8" s="327"/>
      <c r="K8" s="327"/>
      <c r="L8" s="327"/>
      <c r="M8" s="327"/>
      <c r="N8" s="327" t="s">
        <v>1213</v>
      </c>
      <c r="O8" s="327"/>
      <c r="P8" s="327"/>
      <c r="Q8" s="327"/>
      <c r="R8" s="327"/>
      <c r="S8" s="327"/>
      <c r="T8" s="327"/>
      <c r="U8" s="327"/>
      <c r="V8" s="327"/>
      <c r="W8" s="327"/>
      <c r="X8" s="327"/>
      <c r="Y8" s="327"/>
      <c r="Z8" s="327"/>
      <c r="AA8" s="327"/>
      <c r="AB8" s="327"/>
      <c r="AC8" s="327"/>
      <c r="AD8" s="327"/>
      <c r="AE8" s="327"/>
      <c r="AF8" s="327"/>
      <c r="AG8" s="327"/>
      <c r="AH8" s="327"/>
      <c r="AI8" s="327"/>
      <c r="AJ8" s="327"/>
      <c r="AK8" s="327"/>
      <c r="AL8" s="325"/>
      <c r="AM8" s="325"/>
      <c r="AN8" s="325"/>
      <c r="AO8" s="325"/>
      <c r="AP8" s="325"/>
      <c r="AQ8" s="325"/>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row>
    <row r="9" spans="1:72" x14ac:dyDescent="0.4">
      <c r="C9" s="327" t="s">
        <v>1214</v>
      </c>
      <c r="D9" s="327"/>
      <c r="E9" s="327"/>
      <c r="F9" s="327"/>
      <c r="G9" s="327"/>
      <c r="H9" s="327"/>
      <c r="I9" s="327"/>
      <c r="J9" s="327"/>
      <c r="K9" s="327"/>
      <c r="L9" s="327"/>
      <c r="M9" s="327"/>
      <c r="N9" s="327" t="s">
        <v>1215</v>
      </c>
      <c r="O9" s="327"/>
      <c r="P9" s="327"/>
      <c r="Q9" s="327"/>
      <c r="R9" s="327"/>
      <c r="S9" s="327"/>
      <c r="T9" s="327"/>
      <c r="U9" s="327"/>
      <c r="V9" s="327"/>
      <c r="W9" s="327"/>
      <c r="X9" s="327"/>
      <c r="Y9" s="327"/>
      <c r="Z9" s="327"/>
      <c r="AA9" s="327"/>
      <c r="AB9" s="327"/>
      <c r="AC9" s="327"/>
      <c r="AD9" s="327"/>
      <c r="AE9" s="327"/>
      <c r="AF9" s="327"/>
      <c r="AG9" s="327"/>
      <c r="AH9" s="327"/>
      <c r="AI9" s="327"/>
      <c r="AJ9" s="327"/>
      <c r="AK9" s="327"/>
      <c r="AL9" s="325"/>
      <c r="AM9" s="325"/>
      <c r="AN9" s="325"/>
      <c r="AO9" s="325"/>
      <c r="AP9" s="325"/>
      <c r="AQ9" s="325"/>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row>
    <row r="10" spans="1:72" x14ac:dyDescent="0.4">
      <c r="C10" s="327" t="s">
        <v>1216</v>
      </c>
      <c r="D10" s="327"/>
      <c r="E10" s="327"/>
      <c r="F10" s="327"/>
      <c r="G10" s="327"/>
      <c r="H10" s="327"/>
      <c r="I10" s="327"/>
      <c r="J10" s="327"/>
      <c r="K10" s="327"/>
      <c r="L10" s="327"/>
      <c r="M10" s="327"/>
      <c r="N10" s="327" t="s">
        <v>1217</v>
      </c>
      <c r="O10" s="327"/>
      <c r="P10" s="327"/>
      <c r="Q10" s="327"/>
      <c r="R10" s="327"/>
      <c r="S10" s="327"/>
      <c r="T10" s="327"/>
      <c r="U10" s="327"/>
      <c r="V10" s="327"/>
      <c r="W10" s="327"/>
      <c r="X10" s="327"/>
      <c r="Y10" s="327"/>
      <c r="Z10" s="327"/>
      <c r="AA10" s="327"/>
      <c r="AB10" s="327"/>
      <c r="AC10" s="327"/>
      <c r="AD10" s="327"/>
      <c r="AE10" s="327"/>
      <c r="AF10" s="327"/>
      <c r="AG10" s="327"/>
      <c r="AH10" s="327"/>
      <c r="AI10" s="327"/>
      <c r="AJ10" s="327"/>
      <c r="AK10" s="327"/>
      <c r="AL10" s="16"/>
    </row>
    <row r="11" spans="1:72" ht="18.75" customHeight="1" x14ac:dyDescent="0.4">
      <c r="C11" s="327" t="s">
        <v>1218</v>
      </c>
      <c r="D11" s="327"/>
      <c r="E11" s="327"/>
      <c r="F11" s="327"/>
      <c r="G11" s="327"/>
      <c r="H11" s="327"/>
      <c r="I11" s="327"/>
      <c r="J11" s="327"/>
      <c r="K11" s="327"/>
      <c r="L11" s="327"/>
      <c r="M11" s="327"/>
      <c r="N11" s="327" t="s">
        <v>1219</v>
      </c>
      <c r="O11" s="327"/>
      <c r="P11" s="327"/>
      <c r="Q11" s="327"/>
      <c r="R11" s="327"/>
      <c r="S11" s="327"/>
      <c r="T11" s="327"/>
      <c r="U11" s="327"/>
      <c r="V11" s="327"/>
      <c r="W11" s="327"/>
      <c r="X11" s="327"/>
      <c r="Y11" s="327"/>
      <c r="Z11" s="327"/>
      <c r="AA11" s="327"/>
      <c r="AB11" s="327"/>
      <c r="AC11" s="327"/>
      <c r="AD11" s="327"/>
      <c r="AE11" s="327"/>
      <c r="AF11" s="327"/>
      <c r="AG11" s="327"/>
      <c r="AH11" s="327"/>
      <c r="AI11" s="327"/>
      <c r="AJ11" s="327"/>
      <c r="AK11" s="327"/>
      <c r="AL11" s="16"/>
    </row>
    <row r="12" spans="1:72" x14ac:dyDescent="0.4">
      <c r="C12" s="327" t="s">
        <v>1220</v>
      </c>
      <c r="D12" s="327"/>
      <c r="E12" s="327"/>
      <c r="F12" s="327"/>
      <c r="G12" s="327"/>
      <c r="H12" s="327"/>
      <c r="I12" s="327"/>
      <c r="J12" s="327"/>
      <c r="K12" s="327"/>
      <c r="L12" s="327"/>
      <c r="M12" s="327"/>
      <c r="N12" s="327" t="s">
        <v>1221</v>
      </c>
      <c r="O12" s="327"/>
      <c r="P12" s="327"/>
      <c r="Q12" s="327"/>
      <c r="R12" s="327"/>
      <c r="S12" s="327"/>
      <c r="T12" s="327"/>
      <c r="U12" s="327"/>
      <c r="V12" s="327"/>
      <c r="W12" s="327"/>
      <c r="X12" s="327"/>
      <c r="Y12" s="327"/>
      <c r="Z12" s="327"/>
      <c r="AA12" s="327"/>
      <c r="AB12" s="327"/>
      <c r="AC12" s="327"/>
      <c r="AD12" s="327"/>
      <c r="AE12" s="327"/>
      <c r="AF12" s="327"/>
      <c r="AG12" s="327"/>
      <c r="AH12" s="327"/>
      <c r="AI12" s="327"/>
      <c r="AJ12" s="327"/>
      <c r="AK12" s="327"/>
    </row>
    <row r="13" spans="1:72" x14ac:dyDescent="0.4">
      <c r="C13" s="327" t="s">
        <v>1222</v>
      </c>
      <c r="D13" s="327"/>
      <c r="E13" s="327"/>
      <c r="F13" s="327"/>
      <c r="G13" s="327"/>
      <c r="H13" s="327"/>
      <c r="I13" s="327"/>
      <c r="J13" s="327"/>
      <c r="K13" s="327"/>
      <c r="L13" s="327"/>
      <c r="M13" s="327"/>
      <c r="N13" s="327" t="s">
        <v>1223</v>
      </c>
      <c r="O13" s="327"/>
      <c r="P13" s="327"/>
      <c r="Q13" s="327"/>
      <c r="R13" s="327"/>
      <c r="S13" s="327"/>
      <c r="T13" s="327"/>
      <c r="U13" s="327"/>
      <c r="V13" s="327"/>
      <c r="W13" s="327"/>
      <c r="X13" s="327"/>
      <c r="Y13" s="327"/>
      <c r="Z13" s="327"/>
      <c r="AA13" s="327"/>
      <c r="AB13" s="327"/>
      <c r="AC13" s="327"/>
      <c r="AD13" s="327"/>
      <c r="AE13" s="327"/>
      <c r="AF13" s="327"/>
      <c r="AG13" s="327"/>
      <c r="AH13" s="327"/>
      <c r="AI13" s="327"/>
      <c r="AJ13" s="327"/>
      <c r="AK13" s="327"/>
    </row>
    <row r="14" spans="1:72" x14ac:dyDescent="0.4">
      <c r="C14" s="327" t="s">
        <v>1224</v>
      </c>
      <c r="D14" s="327"/>
      <c r="E14" s="327"/>
      <c r="F14" s="327"/>
      <c r="G14" s="327"/>
      <c r="H14" s="327"/>
      <c r="I14" s="327"/>
      <c r="J14" s="327"/>
      <c r="K14" s="327"/>
      <c r="L14" s="327"/>
      <c r="M14" s="327"/>
      <c r="N14" s="327" t="s">
        <v>1225</v>
      </c>
      <c r="O14" s="327"/>
      <c r="P14" s="327"/>
      <c r="Q14" s="327"/>
      <c r="R14" s="327"/>
      <c r="S14" s="327"/>
      <c r="T14" s="327"/>
      <c r="U14" s="327"/>
      <c r="V14" s="327"/>
      <c r="W14" s="327"/>
      <c r="X14" s="327"/>
      <c r="Y14" s="327"/>
      <c r="Z14" s="327"/>
      <c r="AA14" s="327"/>
      <c r="AB14" s="327"/>
      <c r="AC14" s="327"/>
      <c r="AD14" s="327"/>
      <c r="AE14" s="327"/>
      <c r="AF14" s="327"/>
      <c r="AG14" s="327"/>
      <c r="AH14" s="327"/>
      <c r="AI14" s="327"/>
      <c r="AJ14" s="327"/>
      <c r="AK14" s="327"/>
    </row>
    <row r="15" spans="1:72" x14ac:dyDescent="0.4">
      <c r="C15" s="327" t="s">
        <v>1226</v>
      </c>
      <c r="D15" s="327"/>
      <c r="E15" s="327"/>
      <c r="F15" s="327"/>
      <c r="G15" s="327"/>
      <c r="H15" s="327"/>
      <c r="I15" s="327"/>
      <c r="J15" s="327"/>
      <c r="K15" s="327"/>
      <c r="L15" s="327"/>
      <c r="M15" s="327"/>
      <c r="N15" s="523">
        <v>1.7756000000000001</v>
      </c>
      <c r="O15" s="327"/>
      <c r="P15" s="327"/>
      <c r="Q15" s="327"/>
      <c r="R15" s="327"/>
      <c r="S15" s="327"/>
      <c r="T15" s="327"/>
      <c r="U15" s="327"/>
      <c r="V15" s="327"/>
      <c r="W15" s="327"/>
      <c r="X15" s="327"/>
      <c r="Y15" s="327"/>
      <c r="Z15" s="327"/>
      <c r="AA15" s="327"/>
      <c r="AB15" s="327"/>
      <c r="AC15" s="327"/>
      <c r="AD15" s="327"/>
      <c r="AE15" s="327"/>
      <c r="AF15" s="327"/>
      <c r="AG15" s="327"/>
      <c r="AH15" s="327"/>
      <c r="AI15" s="327"/>
      <c r="AJ15" s="327"/>
      <c r="AK15" s="327"/>
    </row>
    <row r="16" spans="1:72" x14ac:dyDescent="0.4">
      <c r="C16" s="327" t="s">
        <v>1227</v>
      </c>
      <c r="D16" s="327"/>
      <c r="E16" s="327"/>
      <c r="F16" s="327"/>
      <c r="G16" s="327"/>
      <c r="H16" s="327"/>
      <c r="I16" s="327"/>
      <c r="J16" s="327"/>
      <c r="K16" s="327"/>
      <c r="L16" s="327"/>
      <c r="M16" s="327"/>
      <c r="N16" s="327" t="s">
        <v>1228</v>
      </c>
      <c r="O16" s="327"/>
      <c r="P16" s="327"/>
      <c r="Q16" s="327"/>
      <c r="R16" s="327"/>
      <c r="S16" s="327"/>
      <c r="T16" s="327"/>
      <c r="U16" s="327"/>
      <c r="V16" s="327"/>
      <c r="W16" s="327"/>
      <c r="X16" s="327"/>
      <c r="Y16" s="327"/>
      <c r="Z16" s="327"/>
      <c r="AA16" s="327"/>
      <c r="AB16" s="327"/>
      <c r="AC16" s="327"/>
      <c r="AD16" s="327"/>
      <c r="AE16" s="327"/>
      <c r="AF16" s="327"/>
      <c r="AG16" s="327"/>
      <c r="AH16" s="327"/>
      <c r="AI16" s="327"/>
      <c r="AJ16" s="327"/>
      <c r="AK16" s="327"/>
    </row>
    <row r="17" spans="3:43" x14ac:dyDescent="0.4">
      <c r="C17" s="586" t="s">
        <v>1229</v>
      </c>
      <c r="D17" s="587"/>
      <c r="E17" s="587"/>
      <c r="F17" s="587"/>
      <c r="G17" s="587"/>
      <c r="H17" s="587"/>
      <c r="I17" s="587"/>
      <c r="J17" s="587"/>
      <c r="K17" s="587"/>
      <c r="L17" s="587"/>
      <c r="M17" s="587"/>
      <c r="N17" s="587"/>
      <c r="O17" s="587"/>
      <c r="P17" s="587"/>
      <c r="Q17" s="587"/>
      <c r="R17" s="587"/>
      <c r="S17" s="587"/>
      <c r="T17" s="587"/>
      <c r="U17" s="587"/>
      <c r="V17" s="587"/>
      <c r="W17" s="587"/>
      <c r="X17" s="587"/>
      <c r="Y17" s="587"/>
      <c r="Z17" s="587"/>
      <c r="AA17" s="587"/>
      <c r="AB17" s="587"/>
      <c r="AC17" s="587"/>
      <c r="AD17" s="587"/>
      <c r="AE17" s="587"/>
      <c r="AF17" s="587"/>
      <c r="AG17" s="587"/>
      <c r="AH17" s="587"/>
      <c r="AI17" s="587"/>
      <c r="AJ17" s="587"/>
      <c r="AK17" s="588"/>
    </row>
    <row r="18" spans="3:43" ht="18.75" customHeight="1" x14ac:dyDescent="0.4">
      <c r="C18" s="327" t="s">
        <v>1262</v>
      </c>
      <c r="D18" s="327"/>
      <c r="E18" s="327"/>
      <c r="F18" s="327"/>
      <c r="G18" s="327"/>
      <c r="H18" s="327"/>
      <c r="I18" s="327"/>
      <c r="J18" s="327"/>
      <c r="K18" s="327"/>
      <c r="L18" s="327"/>
      <c r="M18" s="327"/>
      <c r="N18" s="327"/>
      <c r="O18" s="327"/>
      <c r="P18" s="327"/>
      <c r="Q18" s="327"/>
      <c r="R18" s="327" t="s">
        <v>1230</v>
      </c>
      <c r="S18" s="327"/>
      <c r="T18" s="327"/>
      <c r="U18" s="327"/>
      <c r="V18" s="327"/>
      <c r="W18" s="327"/>
      <c r="X18" s="327"/>
      <c r="Y18" s="327"/>
      <c r="Z18" s="327" t="s">
        <v>1231</v>
      </c>
      <c r="AA18" s="327"/>
      <c r="AB18" s="327"/>
      <c r="AC18" s="327"/>
      <c r="AD18" s="327"/>
      <c r="AE18" s="327"/>
      <c r="AF18" s="327"/>
      <c r="AG18" s="327"/>
      <c r="AH18" s="327"/>
      <c r="AI18" s="327"/>
      <c r="AJ18" s="327"/>
      <c r="AK18" s="327"/>
      <c r="AL18" s="16"/>
    </row>
    <row r="19" spans="3:43" ht="37.5" customHeight="1" x14ac:dyDescent="0.4">
      <c r="C19" s="327" t="s">
        <v>1232</v>
      </c>
      <c r="D19" s="327"/>
      <c r="E19" s="327"/>
      <c r="F19" s="327"/>
      <c r="G19" s="327"/>
      <c r="H19" s="327" t="s">
        <v>1233</v>
      </c>
      <c r="I19" s="327"/>
      <c r="J19" s="327"/>
      <c r="K19" s="327"/>
      <c r="L19" s="327"/>
      <c r="M19" s="327"/>
      <c r="N19" s="327"/>
      <c r="O19" s="327"/>
      <c r="P19" s="327"/>
      <c r="Q19" s="327"/>
      <c r="R19" s="585">
        <v>32951</v>
      </c>
      <c r="S19" s="585"/>
      <c r="T19" s="585"/>
      <c r="U19" s="585"/>
      <c r="V19" s="585"/>
      <c r="W19" s="585"/>
      <c r="X19" s="585"/>
      <c r="Y19" s="585"/>
      <c r="Z19" s="327" t="s">
        <v>1234</v>
      </c>
      <c r="AA19" s="327"/>
      <c r="AB19" s="327"/>
      <c r="AC19" s="327"/>
      <c r="AD19" s="327"/>
      <c r="AE19" s="327"/>
      <c r="AF19" s="327"/>
      <c r="AG19" s="327"/>
      <c r="AH19" s="327"/>
      <c r="AI19" s="327"/>
      <c r="AJ19" s="327"/>
      <c r="AK19" s="327"/>
      <c r="AL19" s="589"/>
      <c r="AM19" s="231"/>
      <c r="AN19" s="231"/>
      <c r="AO19" s="231"/>
      <c r="AP19" s="231"/>
      <c r="AQ19" s="231"/>
    </row>
    <row r="20" spans="3:43" ht="37.5" customHeight="1" x14ac:dyDescent="0.4">
      <c r="C20" s="327"/>
      <c r="D20" s="327"/>
      <c r="E20" s="327"/>
      <c r="F20" s="327"/>
      <c r="G20" s="327"/>
      <c r="H20" s="327" t="s">
        <v>1263</v>
      </c>
      <c r="I20" s="327"/>
      <c r="J20" s="327"/>
      <c r="K20" s="327"/>
      <c r="L20" s="327"/>
      <c r="M20" s="327"/>
      <c r="N20" s="327"/>
      <c r="O20" s="327"/>
      <c r="P20" s="327"/>
      <c r="Q20" s="327"/>
      <c r="R20" s="585">
        <v>38884</v>
      </c>
      <c r="S20" s="585"/>
      <c r="T20" s="585"/>
      <c r="U20" s="585"/>
      <c r="V20" s="585"/>
      <c r="W20" s="585"/>
      <c r="X20" s="585"/>
      <c r="Y20" s="585"/>
      <c r="Z20" s="327" t="s">
        <v>1235</v>
      </c>
      <c r="AA20" s="327"/>
      <c r="AB20" s="327"/>
      <c r="AC20" s="327"/>
      <c r="AD20" s="327"/>
      <c r="AE20" s="327"/>
      <c r="AF20" s="327"/>
      <c r="AG20" s="327"/>
      <c r="AH20" s="327"/>
      <c r="AI20" s="327"/>
      <c r="AJ20" s="327"/>
      <c r="AK20" s="327"/>
      <c r="AL20" s="589"/>
      <c r="AM20" s="231"/>
      <c r="AN20" s="231"/>
      <c r="AO20" s="231"/>
      <c r="AP20" s="231"/>
      <c r="AQ20" s="231"/>
    </row>
    <row r="21" spans="3:43" ht="37.5" customHeight="1" x14ac:dyDescent="0.4">
      <c r="C21" s="327"/>
      <c r="D21" s="327"/>
      <c r="E21" s="327"/>
      <c r="F21" s="327"/>
      <c r="G21" s="327"/>
      <c r="H21" s="327" t="s">
        <v>1236</v>
      </c>
      <c r="I21" s="327"/>
      <c r="J21" s="327"/>
      <c r="K21" s="327"/>
      <c r="L21" s="327"/>
      <c r="M21" s="327"/>
      <c r="N21" s="327"/>
      <c r="O21" s="327"/>
      <c r="P21" s="327"/>
      <c r="Q21" s="327"/>
      <c r="R21" s="585">
        <v>98162</v>
      </c>
      <c r="S21" s="585"/>
      <c r="T21" s="585"/>
      <c r="U21" s="585"/>
      <c r="V21" s="585"/>
      <c r="W21" s="585"/>
      <c r="X21" s="585"/>
      <c r="Y21" s="585"/>
      <c r="Z21" s="327" t="s">
        <v>1237</v>
      </c>
      <c r="AA21" s="327"/>
      <c r="AB21" s="327"/>
      <c r="AC21" s="327"/>
      <c r="AD21" s="327"/>
      <c r="AE21" s="327"/>
      <c r="AF21" s="327"/>
      <c r="AG21" s="327"/>
      <c r="AH21" s="327"/>
      <c r="AI21" s="327"/>
      <c r="AJ21" s="327"/>
      <c r="AK21" s="327"/>
      <c r="AL21" s="589"/>
      <c r="AM21" s="231"/>
      <c r="AN21" s="231"/>
      <c r="AO21" s="231"/>
      <c r="AP21" s="231"/>
      <c r="AQ21" s="231"/>
    </row>
    <row r="22" spans="3:43" ht="37.5" customHeight="1" x14ac:dyDescent="0.4">
      <c r="C22" s="567" t="s">
        <v>1238</v>
      </c>
      <c r="D22" s="568"/>
      <c r="E22" s="568"/>
      <c r="F22" s="568"/>
      <c r="G22" s="568"/>
      <c r="H22" s="568"/>
      <c r="I22" s="568"/>
      <c r="J22" s="568"/>
      <c r="K22" s="568"/>
      <c r="L22" s="568"/>
      <c r="M22" s="568"/>
      <c r="N22" s="568"/>
      <c r="O22" s="568"/>
      <c r="P22" s="568"/>
      <c r="Q22" s="524"/>
      <c r="R22" s="470">
        <f>+SUM(R19:Y21)</f>
        <v>169997</v>
      </c>
      <c r="S22" s="470"/>
      <c r="T22" s="470"/>
      <c r="U22" s="470"/>
      <c r="V22" s="470"/>
      <c r="W22" s="470"/>
      <c r="X22" s="470"/>
      <c r="Y22" s="470"/>
      <c r="Z22" s="327"/>
      <c r="AA22" s="327"/>
      <c r="AB22" s="327"/>
      <c r="AC22" s="327"/>
      <c r="AD22" s="327"/>
      <c r="AE22" s="327"/>
      <c r="AF22" s="327"/>
      <c r="AG22" s="327"/>
      <c r="AH22" s="327"/>
      <c r="AI22" s="327"/>
      <c r="AJ22" s="327"/>
      <c r="AK22" s="327"/>
      <c r="AL22" s="589"/>
      <c r="AM22" s="231"/>
      <c r="AN22" s="231"/>
      <c r="AO22" s="231"/>
      <c r="AP22" s="231"/>
      <c r="AQ22" s="231"/>
    </row>
    <row r="23" spans="3:43" x14ac:dyDescent="0.4">
      <c r="C23" s="327" t="s">
        <v>1239</v>
      </c>
      <c r="D23" s="327"/>
      <c r="E23" s="327"/>
      <c r="F23" s="327"/>
      <c r="G23" s="327"/>
      <c r="H23" s="327" t="s">
        <v>1240</v>
      </c>
      <c r="I23" s="327"/>
      <c r="J23" s="327"/>
      <c r="K23" s="327"/>
      <c r="L23" s="327" t="s">
        <v>1241</v>
      </c>
      <c r="M23" s="327"/>
      <c r="N23" s="327"/>
      <c r="O23" s="327"/>
      <c r="P23" s="327"/>
      <c r="Q23" s="327"/>
      <c r="R23" s="470">
        <v>0</v>
      </c>
      <c r="S23" s="470"/>
      <c r="T23" s="470"/>
      <c r="U23" s="470"/>
      <c r="V23" s="470"/>
      <c r="W23" s="470"/>
      <c r="X23" s="470"/>
      <c r="Y23" s="470"/>
      <c r="Z23" s="327"/>
      <c r="AA23" s="327"/>
      <c r="AB23" s="327"/>
      <c r="AC23" s="327"/>
      <c r="AD23" s="327"/>
      <c r="AE23" s="327"/>
      <c r="AF23" s="327"/>
      <c r="AG23" s="327"/>
      <c r="AH23" s="327"/>
      <c r="AI23" s="327"/>
      <c r="AJ23" s="327"/>
      <c r="AK23" s="327"/>
      <c r="AL23" s="589"/>
      <c r="AM23" s="231"/>
      <c r="AN23" s="231"/>
      <c r="AO23" s="231"/>
      <c r="AP23" s="231"/>
      <c r="AQ23" s="231"/>
    </row>
    <row r="24" spans="3:43" x14ac:dyDescent="0.4">
      <c r="C24" s="327"/>
      <c r="D24" s="327"/>
      <c r="E24" s="327"/>
      <c r="F24" s="327"/>
      <c r="G24" s="327"/>
      <c r="H24" s="327"/>
      <c r="I24" s="327"/>
      <c r="J24" s="327"/>
      <c r="K24" s="327"/>
      <c r="L24" s="327" t="s">
        <v>1242</v>
      </c>
      <c r="M24" s="327"/>
      <c r="N24" s="327"/>
      <c r="O24" s="327"/>
      <c r="P24" s="327"/>
      <c r="Q24" s="327"/>
      <c r="R24" s="470">
        <v>0</v>
      </c>
      <c r="S24" s="470"/>
      <c r="T24" s="470"/>
      <c r="U24" s="470"/>
      <c r="V24" s="470"/>
      <c r="W24" s="470"/>
      <c r="X24" s="470"/>
      <c r="Y24" s="470"/>
      <c r="Z24" s="327" t="s">
        <v>1243</v>
      </c>
      <c r="AA24" s="327"/>
      <c r="AB24" s="327"/>
      <c r="AC24" s="327"/>
      <c r="AD24" s="327"/>
      <c r="AE24" s="327"/>
      <c r="AF24" s="327"/>
      <c r="AG24" s="327"/>
      <c r="AH24" s="327"/>
      <c r="AI24" s="327"/>
      <c r="AJ24" s="327"/>
      <c r="AK24" s="327"/>
    </row>
    <row r="25" spans="3:43" x14ac:dyDescent="0.4">
      <c r="C25" s="327"/>
      <c r="D25" s="327"/>
      <c r="E25" s="327"/>
      <c r="F25" s="327"/>
      <c r="G25" s="327"/>
      <c r="H25" s="327" t="s">
        <v>1244</v>
      </c>
      <c r="I25" s="327"/>
      <c r="J25" s="327"/>
      <c r="K25" s="327"/>
      <c r="L25" s="327" t="s">
        <v>1245</v>
      </c>
      <c r="M25" s="327"/>
      <c r="N25" s="327"/>
      <c r="O25" s="327"/>
      <c r="P25" s="327"/>
      <c r="Q25" s="327"/>
      <c r="R25" s="585">
        <v>96304</v>
      </c>
      <c r="S25" s="585"/>
      <c r="T25" s="585"/>
      <c r="U25" s="585"/>
      <c r="V25" s="585"/>
      <c r="W25" s="585"/>
      <c r="X25" s="585"/>
      <c r="Y25" s="585"/>
      <c r="Z25" s="327" t="s">
        <v>1264</v>
      </c>
      <c r="AA25" s="327"/>
      <c r="AB25" s="327"/>
      <c r="AC25" s="327"/>
      <c r="AD25" s="327"/>
      <c r="AE25" s="327"/>
      <c r="AF25" s="327"/>
      <c r="AG25" s="327"/>
      <c r="AH25" s="327"/>
      <c r="AI25" s="327"/>
      <c r="AJ25" s="327"/>
      <c r="AK25" s="327"/>
    </row>
    <row r="26" spans="3:43" x14ac:dyDescent="0.4">
      <c r="C26" s="327"/>
      <c r="D26" s="327"/>
      <c r="E26" s="327"/>
      <c r="F26" s="327"/>
      <c r="G26" s="327"/>
      <c r="H26" s="327"/>
      <c r="I26" s="327"/>
      <c r="J26" s="327"/>
      <c r="K26" s="327"/>
      <c r="L26" s="327" t="s">
        <v>1265</v>
      </c>
      <c r="M26" s="327"/>
      <c r="N26" s="327"/>
      <c r="O26" s="327"/>
      <c r="P26" s="327"/>
      <c r="Q26" s="327"/>
      <c r="R26" s="585">
        <v>7842</v>
      </c>
      <c r="S26" s="585"/>
      <c r="T26" s="585"/>
      <c r="U26" s="585"/>
      <c r="V26" s="585"/>
      <c r="W26" s="585"/>
      <c r="X26" s="585"/>
      <c r="Y26" s="585"/>
      <c r="Z26" s="327" t="s">
        <v>1246</v>
      </c>
      <c r="AA26" s="327"/>
      <c r="AB26" s="327"/>
      <c r="AC26" s="327"/>
      <c r="AD26" s="327"/>
      <c r="AE26" s="327"/>
      <c r="AF26" s="327"/>
      <c r="AG26" s="327"/>
      <c r="AH26" s="327"/>
      <c r="AI26" s="327"/>
      <c r="AJ26" s="327"/>
      <c r="AK26" s="327"/>
    </row>
    <row r="27" spans="3:43" x14ac:dyDescent="0.4">
      <c r="C27" s="327"/>
      <c r="D27" s="327"/>
      <c r="E27" s="327"/>
      <c r="F27" s="327"/>
      <c r="G27" s="327"/>
      <c r="H27" s="327" t="s">
        <v>1266</v>
      </c>
      <c r="I27" s="327"/>
      <c r="J27" s="327"/>
      <c r="K27" s="327"/>
      <c r="L27" s="327"/>
      <c r="M27" s="327"/>
      <c r="N27" s="327"/>
      <c r="O27" s="327"/>
      <c r="P27" s="327"/>
      <c r="Q27" s="327"/>
      <c r="R27" s="585">
        <v>60454</v>
      </c>
      <c r="S27" s="585"/>
      <c r="T27" s="585"/>
      <c r="U27" s="585"/>
      <c r="V27" s="585"/>
      <c r="W27" s="585"/>
      <c r="X27" s="585"/>
      <c r="Y27" s="585"/>
      <c r="Z27" s="327" t="s">
        <v>1247</v>
      </c>
      <c r="AA27" s="327"/>
      <c r="AB27" s="327"/>
      <c r="AC27" s="327"/>
      <c r="AD27" s="327"/>
      <c r="AE27" s="327"/>
      <c r="AF27" s="327"/>
      <c r="AG27" s="327"/>
      <c r="AH27" s="327"/>
      <c r="AI27" s="327"/>
      <c r="AJ27" s="327"/>
      <c r="AK27" s="327"/>
    </row>
    <row r="28" spans="3:43" x14ac:dyDescent="0.4">
      <c r="C28" s="327" t="s">
        <v>1248</v>
      </c>
      <c r="D28" s="327"/>
      <c r="E28" s="327"/>
      <c r="F28" s="327"/>
      <c r="G28" s="327"/>
      <c r="H28" s="327"/>
      <c r="I28" s="327"/>
      <c r="J28" s="327"/>
      <c r="K28" s="327"/>
      <c r="L28" s="327"/>
      <c r="M28" s="327"/>
      <c r="N28" s="327"/>
      <c r="O28" s="327"/>
      <c r="P28" s="327"/>
      <c r="Q28" s="327"/>
      <c r="R28" s="470">
        <f>+SUM(R23:Y27)</f>
        <v>164600</v>
      </c>
      <c r="S28" s="470"/>
      <c r="T28" s="470"/>
      <c r="U28" s="470"/>
      <c r="V28" s="470"/>
      <c r="W28" s="470"/>
      <c r="X28" s="470"/>
      <c r="Y28" s="470"/>
      <c r="Z28" s="327"/>
      <c r="AA28" s="327"/>
      <c r="AB28" s="327"/>
      <c r="AC28" s="327"/>
      <c r="AD28" s="327"/>
      <c r="AE28" s="327"/>
      <c r="AF28" s="327"/>
      <c r="AG28" s="327"/>
      <c r="AH28" s="327"/>
      <c r="AI28" s="327"/>
      <c r="AJ28" s="327"/>
      <c r="AK28" s="327"/>
    </row>
    <row r="29" spans="3:43" x14ac:dyDescent="0.4">
      <c r="C29" s="578" t="s">
        <v>1267</v>
      </c>
      <c r="D29" s="565"/>
      <c r="E29" s="565"/>
      <c r="F29" s="565"/>
      <c r="G29" s="565"/>
      <c r="H29" s="565"/>
      <c r="I29" s="565"/>
      <c r="J29" s="565"/>
      <c r="K29" s="565"/>
      <c r="L29" s="565"/>
      <c r="M29" s="565"/>
      <c r="N29" s="565"/>
      <c r="O29" s="565"/>
      <c r="P29" s="565"/>
      <c r="Q29" s="565"/>
      <c r="R29" s="565"/>
      <c r="S29" s="565"/>
      <c r="T29" s="565"/>
      <c r="U29" s="565"/>
      <c r="V29" s="565"/>
      <c r="W29" s="565"/>
      <c r="X29" s="565"/>
      <c r="Y29" s="565"/>
      <c r="Z29" s="565"/>
      <c r="AA29" s="222"/>
      <c r="AB29" s="222"/>
      <c r="AC29" s="222"/>
      <c r="AD29" s="222"/>
      <c r="AE29" s="222"/>
      <c r="AF29" s="222"/>
      <c r="AG29" s="579" t="s">
        <v>1249</v>
      </c>
      <c r="AH29" s="579"/>
      <c r="AI29" s="579"/>
      <c r="AJ29" s="579"/>
      <c r="AK29" s="539"/>
    </row>
    <row r="30" spans="3:43" x14ac:dyDescent="0.4">
      <c r="C30" s="327" t="s">
        <v>122</v>
      </c>
      <c r="D30" s="327"/>
      <c r="E30" s="327"/>
      <c r="F30" s="327"/>
      <c r="G30" s="327"/>
      <c r="H30" s="327" t="s">
        <v>1268</v>
      </c>
      <c r="I30" s="327"/>
      <c r="J30" s="327"/>
      <c r="K30" s="327"/>
      <c r="L30" s="327"/>
      <c r="M30" s="327" t="s">
        <v>1250</v>
      </c>
      <c r="N30" s="327"/>
      <c r="O30" s="327"/>
      <c r="P30" s="327"/>
      <c r="Q30" s="327"/>
      <c r="R30" s="327" t="s">
        <v>1251</v>
      </c>
      <c r="S30" s="327"/>
      <c r="T30" s="327"/>
      <c r="U30" s="327"/>
      <c r="V30" s="327"/>
      <c r="W30" s="327" t="s">
        <v>1252</v>
      </c>
      <c r="X30" s="327"/>
      <c r="Y30" s="327"/>
      <c r="Z30" s="327"/>
      <c r="AA30" s="327"/>
      <c r="AB30" s="327" t="s">
        <v>1269</v>
      </c>
      <c r="AC30" s="327"/>
      <c r="AD30" s="327"/>
      <c r="AE30" s="327"/>
      <c r="AF30" s="327"/>
      <c r="AG30" s="327" t="s">
        <v>1270</v>
      </c>
      <c r="AH30" s="327"/>
      <c r="AI30" s="327"/>
      <c r="AJ30" s="327"/>
      <c r="AK30" s="327"/>
    </row>
    <row r="31" spans="3:43" x14ac:dyDescent="0.4">
      <c r="C31" s="328" t="s">
        <v>1271</v>
      </c>
      <c r="D31" s="328"/>
      <c r="E31" s="328"/>
      <c r="F31" s="328"/>
      <c r="G31" s="328"/>
      <c r="H31" s="581">
        <v>0</v>
      </c>
      <c r="I31" s="581"/>
      <c r="J31" s="581"/>
      <c r="K31" s="581"/>
      <c r="L31" s="581"/>
      <c r="M31" s="582">
        <v>0</v>
      </c>
      <c r="N31" s="583"/>
      <c r="O31" s="583"/>
      <c r="P31" s="583"/>
      <c r="Q31" s="584"/>
      <c r="R31" s="582">
        <v>0</v>
      </c>
      <c r="S31" s="583"/>
      <c r="T31" s="583"/>
      <c r="U31" s="583"/>
      <c r="V31" s="584"/>
      <c r="W31" s="575">
        <v>2176</v>
      </c>
      <c r="X31" s="576"/>
      <c r="Y31" s="576"/>
      <c r="Z31" s="576"/>
      <c r="AA31" s="577"/>
      <c r="AB31" s="575">
        <v>2855</v>
      </c>
      <c r="AC31" s="576"/>
      <c r="AD31" s="576"/>
      <c r="AE31" s="576"/>
      <c r="AF31" s="577"/>
      <c r="AG31" s="575">
        <v>2978</v>
      </c>
      <c r="AH31" s="576"/>
      <c r="AI31" s="576"/>
      <c r="AJ31" s="576"/>
      <c r="AK31" s="577"/>
    </row>
    <row r="32" spans="3:43" x14ac:dyDescent="0.4">
      <c r="C32" s="328" t="s">
        <v>1272</v>
      </c>
      <c r="D32" s="328"/>
      <c r="E32" s="328"/>
      <c r="F32" s="328"/>
      <c r="G32" s="328"/>
      <c r="H32" s="580">
        <v>4530</v>
      </c>
      <c r="I32" s="580"/>
      <c r="J32" s="580"/>
      <c r="K32" s="580"/>
      <c r="L32" s="580"/>
      <c r="M32" s="575">
        <v>6040</v>
      </c>
      <c r="N32" s="576"/>
      <c r="O32" s="576"/>
      <c r="P32" s="576"/>
      <c r="Q32" s="577"/>
      <c r="R32" s="575">
        <v>4755</v>
      </c>
      <c r="S32" s="576"/>
      <c r="T32" s="576"/>
      <c r="U32" s="576"/>
      <c r="V32" s="577"/>
      <c r="W32" s="575">
        <v>7725</v>
      </c>
      <c r="X32" s="576"/>
      <c r="Y32" s="576"/>
      <c r="Z32" s="576"/>
      <c r="AA32" s="577"/>
      <c r="AB32" s="575">
        <v>7644</v>
      </c>
      <c r="AC32" s="576"/>
      <c r="AD32" s="576"/>
      <c r="AE32" s="576"/>
      <c r="AF32" s="577"/>
      <c r="AG32" s="575">
        <v>7723</v>
      </c>
      <c r="AH32" s="576"/>
      <c r="AI32" s="576"/>
      <c r="AJ32" s="576"/>
      <c r="AK32" s="577"/>
    </row>
    <row r="33" spans="1:37" x14ac:dyDescent="0.4">
      <c r="C33" s="328" t="s">
        <v>1148</v>
      </c>
      <c r="D33" s="328"/>
      <c r="E33" s="328"/>
      <c r="F33" s="328"/>
      <c r="G33" s="328"/>
      <c r="H33" s="580">
        <v>-4530</v>
      </c>
      <c r="I33" s="580"/>
      <c r="J33" s="580"/>
      <c r="K33" s="580"/>
      <c r="L33" s="580"/>
      <c r="M33" s="575">
        <v>-6040</v>
      </c>
      <c r="N33" s="576"/>
      <c r="O33" s="576"/>
      <c r="P33" s="576"/>
      <c r="Q33" s="577"/>
      <c r="R33" s="575">
        <v>-4755</v>
      </c>
      <c r="S33" s="576"/>
      <c r="T33" s="576"/>
      <c r="U33" s="576"/>
      <c r="V33" s="577"/>
      <c r="W33" s="575">
        <v>-5549</v>
      </c>
      <c r="X33" s="576"/>
      <c r="Y33" s="576"/>
      <c r="Z33" s="576"/>
      <c r="AA33" s="577"/>
      <c r="AB33" s="575">
        <v>-4789</v>
      </c>
      <c r="AC33" s="576"/>
      <c r="AD33" s="576"/>
      <c r="AE33" s="576"/>
      <c r="AF33" s="577"/>
      <c r="AG33" s="575">
        <v>-4745</v>
      </c>
      <c r="AH33" s="576"/>
      <c r="AI33" s="576"/>
      <c r="AJ33" s="576"/>
      <c r="AK33" s="577"/>
    </row>
    <row r="34" spans="1:37" x14ac:dyDescent="0.4">
      <c r="C34" s="328" t="s">
        <v>1149</v>
      </c>
      <c r="D34" s="328"/>
      <c r="E34" s="328"/>
      <c r="F34" s="328"/>
      <c r="G34" s="328"/>
      <c r="H34" s="581">
        <v>0</v>
      </c>
      <c r="I34" s="581"/>
      <c r="J34" s="581"/>
      <c r="K34" s="581"/>
      <c r="L34" s="581"/>
      <c r="M34" s="582">
        <v>0</v>
      </c>
      <c r="N34" s="583"/>
      <c r="O34" s="583"/>
      <c r="P34" s="583"/>
      <c r="Q34" s="584"/>
      <c r="R34" s="582">
        <v>0</v>
      </c>
      <c r="S34" s="583"/>
      <c r="T34" s="583"/>
      <c r="U34" s="583"/>
      <c r="V34" s="584"/>
      <c r="W34" s="582">
        <v>0</v>
      </c>
      <c r="X34" s="583"/>
      <c r="Y34" s="583"/>
      <c r="Z34" s="583"/>
      <c r="AA34" s="584"/>
      <c r="AB34" s="582">
        <v>0</v>
      </c>
      <c r="AC34" s="583"/>
      <c r="AD34" s="583"/>
      <c r="AE34" s="583"/>
      <c r="AF34" s="584"/>
      <c r="AG34" s="582">
        <v>0</v>
      </c>
      <c r="AH34" s="583"/>
      <c r="AI34" s="583"/>
      <c r="AJ34" s="583"/>
      <c r="AK34" s="584"/>
    </row>
    <row r="35" spans="1:37" x14ac:dyDescent="0.4">
      <c r="C35" s="328" t="s">
        <v>1158</v>
      </c>
      <c r="D35" s="328"/>
      <c r="E35" s="328"/>
      <c r="F35" s="328"/>
      <c r="G35" s="328"/>
      <c r="H35" s="581">
        <v>0</v>
      </c>
      <c r="I35" s="581"/>
      <c r="J35" s="581"/>
      <c r="K35" s="581"/>
      <c r="L35" s="581"/>
      <c r="M35" s="582">
        <v>0</v>
      </c>
      <c r="N35" s="583"/>
      <c r="O35" s="583"/>
      <c r="P35" s="583"/>
      <c r="Q35" s="584"/>
      <c r="R35" s="582">
        <v>0</v>
      </c>
      <c r="S35" s="583"/>
      <c r="T35" s="583"/>
      <c r="U35" s="583"/>
      <c r="V35" s="584"/>
      <c r="W35" s="575">
        <v>804</v>
      </c>
      <c r="X35" s="576"/>
      <c r="Y35" s="576"/>
      <c r="Z35" s="576"/>
      <c r="AA35" s="577"/>
      <c r="AB35" s="575">
        <v>673</v>
      </c>
      <c r="AC35" s="576"/>
      <c r="AD35" s="576"/>
      <c r="AE35" s="576"/>
      <c r="AF35" s="577"/>
      <c r="AG35" s="575">
        <v>666</v>
      </c>
      <c r="AH35" s="576"/>
      <c r="AI35" s="576"/>
      <c r="AJ35" s="576"/>
      <c r="AK35" s="577"/>
    </row>
    <row r="36" spans="1:37" x14ac:dyDescent="0.4">
      <c r="C36" s="328" t="s">
        <v>1253</v>
      </c>
      <c r="D36" s="328"/>
      <c r="E36" s="328"/>
      <c r="F36" s="328"/>
      <c r="G36" s="328"/>
      <c r="H36" s="580">
        <v>-4530</v>
      </c>
      <c r="I36" s="580"/>
      <c r="J36" s="580"/>
      <c r="K36" s="580"/>
      <c r="L36" s="580"/>
      <c r="M36" s="575">
        <v>-6040</v>
      </c>
      <c r="N36" s="576"/>
      <c r="O36" s="576"/>
      <c r="P36" s="576"/>
      <c r="Q36" s="577"/>
      <c r="R36" s="575">
        <v>-4755</v>
      </c>
      <c r="S36" s="576"/>
      <c r="T36" s="576"/>
      <c r="U36" s="576"/>
      <c r="V36" s="577"/>
      <c r="W36" s="575">
        <v>-6353</v>
      </c>
      <c r="X36" s="576"/>
      <c r="Y36" s="576"/>
      <c r="Z36" s="576"/>
      <c r="AA36" s="577"/>
      <c r="AB36" s="575">
        <v>-5462</v>
      </c>
      <c r="AC36" s="576"/>
      <c r="AD36" s="576"/>
      <c r="AE36" s="576"/>
      <c r="AF36" s="577"/>
      <c r="AG36" s="575">
        <v>-5412</v>
      </c>
      <c r="AH36" s="576"/>
      <c r="AI36" s="576"/>
      <c r="AJ36" s="576"/>
      <c r="AK36" s="577"/>
    </row>
    <row r="37" spans="1:37" x14ac:dyDescent="0.4">
      <c r="C37" s="328" t="s">
        <v>1254</v>
      </c>
      <c r="D37" s="328"/>
      <c r="E37" s="328"/>
      <c r="F37" s="328"/>
      <c r="G37" s="328"/>
      <c r="H37" s="581">
        <v>0</v>
      </c>
      <c r="I37" s="581"/>
      <c r="J37" s="581"/>
      <c r="K37" s="581"/>
      <c r="L37" s="581"/>
      <c r="M37" s="582">
        <v>0</v>
      </c>
      <c r="N37" s="583"/>
      <c r="O37" s="583"/>
      <c r="P37" s="583"/>
      <c r="Q37" s="584"/>
      <c r="R37" s="582">
        <v>0</v>
      </c>
      <c r="S37" s="583"/>
      <c r="T37" s="583"/>
      <c r="U37" s="583"/>
      <c r="V37" s="584"/>
      <c r="W37" s="582">
        <v>0</v>
      </c>
      <c r="X37" s="583"/>
      <c r="Y37" s="583"/>
      <c r="Z37" s="583"/>
      <c r="AA37" s="584"/>
      <c r="AB37" s="582">
        <v>0</v>
      </c>
      <c r="AC37" s="583"/>
      <c r="AD37" s="583"/>
      <c r="AE37" s="583"/>
      <c r="AF37" s="584"/>
      <c r="AG37" s="582">
        <v>0</v>
      </c>
      <c r="AH37" s="583"/>
      <c r="AI37" s="583"/>
      <c r="AJ37" s="583"/>
      <c r="AK37" s="584"/>
    </row>
    <row r="38" spans="1:37" x14ac:dyDescent="0.4">
      <c r="C38" s="328" t="s">
        <v>1255</v>
      </c>
      <c r="D38" s="328"/>
      <c r="E38" s="328"/>
      <c r="F38" s="328"/>
      <c r="G38" s="328"/>
      <c r="H38" s="580">
        <v>-4530</v>
      </c>
      <c r="I38" s="580"/>
      <c r="J38" s="580"/>
      <c r="K38" s="580"/>
      <c r="L38" s="580"/>
      <c r="M38" s="575">
        <v>-6040</v>
      </c>
      <c r="N38" s="576"/>
      <c r="O38" s="576"/>
      <c r="P38" s="576"/>
      <c r="Q38" s="577"/>
      <c r="R38" s="575">
        <v>-4755</v>
      </c>
      <c r="S38" s="576"/>
      <c r="T38" s="576"/>
      <c r="U38" s="576"/>
      <c r="V38" s="577"/>
      <c r="W38" s="575">
        <v>-6353</v>
      </c>
      <c r="X38" s="576"/>
      <c r="Y38" s="576"/>
      <c r="Z38" s="576"/>
      <c r="AA38" s="577"/>
      <c r="AB38" s="575">
        <v>-5462</v>
      </c>
      <c r="AC38" s="576"/>
      <c r="AD38" s="576"/>
      <c r="AE38" s="576"/>
      <c r="AF38" s="577"/>
      <c r="AG38" s="575">
        <v>-5412</v>
      </c>
      <c r="AH38" s="576"/>
      <c r="AI38" s="576"/>
      <c r="AJ38" s="576"/>
      <c r="AK38" s="577"/>
    </row>
    <row r="39" spans="1:37" x14ac:dyDescent="0.4">
      <c r="C39" s="578" t="s">
        <v>1273</v>
      </c>
      <c r="D39" s="565"/>
      <c r="E39" s="565"/>
      <c r="F39" s="565"/>
      <c r="G39" s="565"/>
      <c r="H39" s="565"/>
      <c r="I39" s="565"/>
      <c r="J39" s="565"/>
      <c r="K39" s="565"/>
      <c r="L39" s="565"/>
      <c r="M39" s="565"/>
      <c r="N39" s="565"/>
      <c r="O39" s="565"/>
      <c r="P39" s="565"/>
      <c r="Q39" s="565"/>
      <c r="R39" s="565"/>
      <c r="S39" s="565"/>
      <c r="T39" s="565"/>
      <c r="U39" s="565"/>
      <c r="V39" s="565"/>
      <c r="W39" s="565"/>
      <c r="X39" s="565"/>
      <c r="Y39" s="565"/>
      <c r="Z39" s="565"/>
      <c r="AA39" s="222"/>
      <c r="AB39" s="222"/>
      <c r="AC39" s="222"/>
      <c r="AD39" s="222"/>
      <c r="AE39" s="222"/>
      <c r="AF39" s="222"/>
      <c r="AG39" s="579"/>
      <c r="AH39" s="579"/>
      <c r="AI39" s="579"/>
      <c r="AJ39" s="579"/>
      <c r="AK39" s="539"/>
    </row>
    <row r="40" spans="1:37" x14ac:dyDescent="0.4">
      <c r="C40" s="567" t="s">
        <v>1256</v>
      </c>
      <c r="D40" s="568"/>
      <c r="E40" s="568"/>
      <c r="F40" s="568"/>
      <c r="G40" s="568"/>
      <c r="H40" s="568"/>
      <c r="I40" s="568"/>
      <c r="J40" s="568"/>
      <c r="K40" s="524"/>
      <c r="L40" s="567" t="s">
        <v>1257</v>
      </c>
      <c r="M40" s="568"/>
      <c r="N40" s="568"/>
      <c r="O40" s="568"/>
      <c r="P40" s="568"/>
      <c r="Q40" s="568"/>
      <c r="R40" s="568"/>
      <c r="S40" s="568"/>
      <c r="T40" s="524"/>
      <c r="U40" s="567" t="s">
        <v>1231</v>
      </c>
      <c r="V40" s="568"/>
      <c r="W40" s="568"/>
      <c r="X40" s="568"/>
      <c r="Y40" s="568"/>
      <c r="Z40" s="568"/>
      <c r="AA40" s="568"/>
      <c r="AB40" s="568"/>
      <c r="AC40" s="568"/>
      <c r="AD40" s="568"/>
      <c r="AE40" s="568"/>
      <c r="AF40" s="568"/>
      <c r="AG40" s="568"/>
      <c r="AH40" s="568"/>
      <c r="AI40" s="568"/>
      <c r="AJ40" s="568"/>
      <c r="AK40" s="524"/>
    </row>
    <row r="41" spans="1:37" x14ac:dyDescent="0.4">
      <c r="C41" s="567" t="s">
        <v>1258</v>
      </c>
      <c r="D41" s="568"/>
      <c r="E41" s="568"/>
      <c r="F41" s="568"/>
      <c r="G41" s="568"/>
      <c r="H41" s="568"/>
      <c r="I41" s="568"/>
      <c r="J41" s="568"/>
      <c r="K41" s="524"/>
      <c r="L41" s="567" t="s">
        <v>1259</v>
      </c>
      <c r="M41" s="568"/>
      <c r="N41" s="568"/>
      <c r="O41" s="568"/>
      <c r="P41" s="568"/>
      <c r="Q41" s="568"/>
      <c r="R41" s="568"/>
      <c r="S41" s="568"/>
      <c r="T41" s="524"/>
      <c r="U41" s="569" t="s">
        <v>1274</v>
      </c>
      <c r="V41" s="570"/>
      <c r="W41" s="570"/>
      <c r="X41" s="570"/>
      <c r="Y41" s="570"/>
      <c r="Z41" s="570"/>
      <c r="AA41" s="570"/>
      <c r="AB41" s="570"/>
      <c r="AC41" s="570"/>
      <c r="AD41" s="570"/>
      <c r="AE41" s="570"/>
      <c r="AF41" s="570"/>
      <c r="AG41" s="570"/>
      <c r="AH41" s="570"/>
      <c r="AI41" s="570"/>
      <c r="AJ41" s="570"/>
      <c r="AK41" s="571"/>
    </row>
    <row r="42" spans="1:37" x14ac:dyDescent="0.4">
      <c r="C42" s="567" t="s">
        <v>1275</v>
      </c>
      <c r="D42" s="568"/>
      <c r="E42" s="568"/>
      <c r="F42" s="568"/>
      <c r="G42" s="568"/>
      <c r="H42" s="568"/>
      <c r="I42" s="568"/>
      <c r="J42" s="568"/>
      <c r="K42" s="524"/>
      <c r="L42" s="567" t="s">
        <v>1276</v>
      </c>
      <c r="M42" s="568"/>
      <c r="N42" s="568"/>
      <c r="O42" s="568"/>
      <c r="P42" s="568"/>
      <c r="Q42" s="568"/>
      <c r="R42" s="568"/>
      <c r="S42" s="568"/>
      <c r="T42" s="524"/>
      <c r="U42" s="569" t="s">
        <v>1260</v>
      </c>
      <c r="V42" s="570"/>
      <c r="W42" s="570"/>
      <c r="X42" s="570"/>
      <c r="Y42" s="570"/>
      <c r="Z42" s="570"/>
      <c r="AA42" s="570"/>
      <c r="AB42" s="570"/>
      <c r="AC42" s="570"/>
      <c r="AD42" s="570"/>
      <c r="AE42" s="570"/>
      <c r="AF42" s="570"/>
      <c r="AG42" s="570"/>
      <c r="AH42" s="570"/>
      <c r="AI42" s="570"/>
      <c r="AJ42" s="570"/>
      <c r="AK42" s="571"/>
    </row>
    <row r="43" spans="1:37" x14ac:dyDescent="0.4">
      <c r="C43" s="567" t="s">
        <v>1277</v>
      </c>
      <c r="D43" s="568"/>
      <c r="E43" s="568"/>
      <c r="F43" s="568"/>
      <c r="G43" s="568"/>
      <c r="H43" s="568"/>
      <c r="I43" s="568"/>
      <c r="J43" s="568"/>
      <c r="K43" s="524"/>
      <c r="L43" s="567" t="s">
        <v>1259</v>
      </c>
      <c r="M43" s="568"/>
      <c r="N43" s="568"/>
      <c r="O43" s="568"/>
      <c r="P43" s="568"/>
      <c r="Q43" s="568"/>
      <c r="R43" s="568"/>
      <c r="S43" s="568"/>
      <c r="T43" s="524"/>
      <c r="U43" s="569" t="s">
        <v>1278</v>
      </c>
      <c r="V43" s="570"/>
      <c r="W43" s="570"/>
      <c r="X43" s="570"/>
      <c r="Y43" s="570"/>
      <c r="Z43" s="570"/>
      <c r="AA43" s="570"/>
      <c r="AB43" s="570"/>
      <c r="AC43" s="570"/>
      <c r="AD43" s="570"/>
      <c r="AE43" s="570"/>
      <c r="AF43" s="570"/>
      <c r="AG43" s="570"/>
      <c r="AH43" s="570"/>
      <c r="AI43" s="570"/>
      <c r="AJ43" s="570"/>
      <c r="AK43" s="571"/>
    </row>
    <row r="44" spans="1:37" x14ac:dyDescent="0.4">
      <c r="C44" s="572" t="s">
        <v>1279</v>
      </c>
      <c r="D44" s="573"/>
      <c r="E44" s="573"/>
      <c r="F44" s="573"/>
      <c r="G44" s="573"/>
      <c r="H44" s="573"/>
      <c r="I44" s="573"/>
      <c r="J44" s="573"/>
      <c r="K44" s="573"/>
      <c r="L44" s="573"/>
      <c r="M44" s="573"/>
      <c r="N44" s="573"/>
      <c r="O44" s="573"/>
      <c r="P44" s="573"/>
      <c r="Q44" s="573"/>
      <c r="R44" s="573"/>
      <c r="S44" s="573"/>
      <c r="T44" s="573"/>
      <c r="U44" s="573"/>
      <c r="V44" s="573"/>
      <c r="W44" s="573"/>
      <c r="X44" s="573"/>
      <c r="Y44" s="573"/>
      <c r="Z44" s="573"/>
      <c r="AA44" s="223"/>
      <c r="AB44" s="223"/>
      <c r="AC44" s="223"/>
      <c r="AD44" s="223"/>
      <c r="AE44" s="223"/>
      <c r="AF44" s="223"/>
      <c r="AG44" s="574"/>
      <c r="AH44" s="574"/>
      <c r="AI44" s="574"/>
      <c r="AJ44" s="574"/>
      <c r="AK44" s="537"/>
    </row>
    <row r="45" spans="1:37" x14ac:dyDescent="0.4">
      <c r="C45" s="564" t="s">
        <v>1261</v>
      </c>
      <c r="D45" s="565"/>
      <c r="E45" s="565"/>
      <c r="F45" s="565"/>
      <c r="G45" s="565"/>
      <c r="H45" s="565"/>
      <c r="I45" s="565"/>
      <c r="J45" s="565"/>
      <c r="K45" s="565"/>
      <c r="L45" s="565"/>
      <c r="M45" s="565"/>
      <c r="N45" s="565"/>
      <c r="O45" s="565"/>
      <c r="P45" s="565"/>
      <c r="Q45" s="565"/>
      <c r="R45" s="565"/>
      <c r="S45" s="565"/>
      <c r="T45" s="565"/>
      <c r="U45" s="565"/>
      <c r="V45" s="565"/>
      <c r="W45" s="565"/>
      <c r="X45" s="565"/>
      <c r="Y45" s="565"/>
      <c r="Z45" s="565"/>
      <c r="AA45" s="565"/>
      <c r="AB45" s="565"/>
      <c r="AC45" s="565"/>
      <c r="AD45" s="565"/>
      <c r="AE45" s="565"/>
      <c r="AF45" s="565"/>
      <c r="AG45" s="565"/>
      <c r="AH45" s="565"/>
      <c r="AI45" s="565"/>
      <c r="AJ45" s="565"/>
      <c r="AK45" s="566"/>
    </row>
    <row r="46" spans="1:37" ht="19.8" x14ac:dyDescent="0.4">
      <c r="A46" s="19"/>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row>
    <row r="47" spans="1:37" ht="19.8" x14ac:dyDescent="0.4">
      <c r="A47" s="19"/>
      <c r="B47" s="590" t="s">
        <v>432</v>
      </c>
      <c r="C47" s="590"/>
      <c r="D47" s="590"/>
      <c r="E47" s="590"/>
      <c r="F47" s="590"/>
      <c r="G47" s="590"/>
      <c r="H47" s="590"/>
      <c r="I47" s="590"/>
      <c r="J47" s="590"/>
      <c r="K47" s="590"/>
      <c r="L47" s="590"/>
      <c r="M47" s="590"/>
      <c r="N47" s="590"/>
      <c r="O47" s="590"/>
      <c r="P47" s="590"/>
      <c r="Q47" s="590"/>
      <c r="R47" s="590"/>
      <c r="S47" s="590"/>
      <c r="T47" s="590"/>
      <c r="U47" s="590"/>
      <c r="V47" s="590"/>
      <c r="W47" s="590"/>
      <c r="X47" s="590"/>
      <c r="Y47" s="590"/>
      <c r="Z47" s="590"/>
      <c r="AA47" s="590"/>
      <c r="AB47" s="590"/>
      <c r="AC47" s="590"/>
      <c r="AD47" s="590"/>
      <c r="AE47" s="590"/>
      <c r="AF47" s="590"/>
      <c r="AG47" s="590"/>
      <c r="AH47" s="590"/>
      <c r="AI47" s="590"/>
      <c r="AJ47" s="590"/>
      <c r="AK47" s="590"/>
    </row>
    <row r="48" spans="1:37" x14ac:dyDescent="0.4">
      <c r="C48" s="591"/>
      <c r="D48" s="592"/>
      <c r="E48" s="592"/>
      <c r="F48" s="592"/>
      <c r="G48" s="592"/>
      <c r="H48" s="592"/>
      <c r="I48" s="592"/>
      <c r="J48" s="592"/>
      <c r="K48" s="592"/>
      <c r="L48" s="592"/>
      <c r="M48" s="592"/>
      <c r="N48" s="592"/>
      <c r="O48" s="592"/>
      <c r="P48" s="592"/>
      <c r="Q48" s="592"/>
      <c r="R48" s="592"/>
      <c r="S48" s="592"/>
      <c r="T48" s="592"/>
      <c r="U48" s="592"/>
      <c r="V48" s="592"/>
      <c r="W48" s="592"/>
      <c r="X48" s="592"/>
      <c r="Y48" s="592"/>
      <c r="Z48" s="592"/>
      <c r="AA48" s="592"/>
      <c r="AB48" s="592"/>
      <c r="AC48" s="592"/>
      <c r="AD48" s="592"/>
      <c r="AE48" s="592"/>
      <c r="AF48" s="592"/>
      <c r="AG48" s="592"/>
      <c r="AH48" s="592"/>
      <c r="AI48" s="592"/>
      <c r="AJ48" s="592"/>
      <c r="AK48" s="593"/>
    </row>
    <row r="49" spans="1:37" x14ac:dyDescent="0.4">
      <c r="C49" s="594"/>
      <c r="D49" s="595"/>
      <c r="E49" s="595"/>
      <c r="F49" s="595"/>
      <c r="G49" s="595"/>
      <c r="H49" s="595"/>
      <c r="I49" s="595"/>
      <c r="J49" s="595"/>
      <c r="K49" s="595"/>
      <c r="L49" s="595"/>
      <c r="M49" s="595"/>
      <c r="N49" s="595"/>
      <c r="O49" s="595"/>
      <c r="P49" s="595"/>
      <c r="Q49" s="595"/>
      <c r="R49" s="595"/>
      <c r="S49" s="595"/>
      <c r="T49" s="595"/>
      <c r="U49" s="595"/>
      <c r="V49" s="595"/>
      <c r="W49" s="595"/>
      <c r="X49" s="595"/>
      <c r="Y49" s="595"/>
      <c r="Z49" s="595"/>
      <c r="AA49" s="595"/>
      <c r="AB49" s="595"/>
      <c r="AC49" s="595"/>
      <c r="AD49" s="595"/>
      <c r="AE49" s="595"/>
      <c r="AF49" s="595"/>
      <c r="AG49" s="595"/>
      <c r="AH49" s="595"/>
      <c r="AI49" s="595"/>
      <c r="AJ49" s="595"/>
      <c r="AK49" s="596"/>
    </row>
    <row r="50" spans="1:37" x14ac:dyDescent="0.4">
      <c r="C50" s="594"/>
      <c r="D50" s="595"/>
      <c r="E50" s="595"/>
      <c r="F50" s="595"/>
      <c r="G50" s="595"/>
      <c r="H50" s="595"/>
      <c r="I50" s="595"/>
      <c r="J50" s="595"/>
      <c r="K50" s="595"/>
      <c r="L50" s="595"/>
      <c r="M50" s="595"/>
      <c r="N50" s="595"/>
      <c r="O50" s="595"/>
      <c r="P50" s="595"/>
      <c r="Q50" s="595"/>
      <c r="R50" s="595"/>
      <c r="S50" s="595"/>
      <c r="T50" s="595"/>
      <c r="U50" s="595"/>
      <c r="V50" s="595"/>
      <c r="W50" s="595"/>
      <c r="X50" s="595"/>
      <c r="Y50" s="595"/>
      <c r="Z50" s="595"/>
      <c r="AA50" s="595"/>
      <c r="AB50" s="595"/>
      <c r="AC50" s="595"/>
      <c r="AD50" s="595"/>
      <c r="AE50" s="595"/>
      <c r="AF50" s="595"/>
      <c r="AG50" s="595"/>
      <c r="AH50" s="595"/>
      <c r="AI50" s="595"/>
      <c r="AJ50" s="595"/>
      <c r="AK50" s="596"/>
    </row>
    <row r="51" spans="1:37" x14ac:dyDescent="0.4">
      <c r="C51" s="594"/>
      <c r="D51" s="595"/>
      <c r="E51" s="595"/>
      <c r="F51" s="595"/>
      <c r="G51" s="595"/>
      <c r="H51" s="595"/>
      <c r="I51" s="595"/>
      <c r="J51" s="595"/>
      <c r="K51" s="595"/>
      <c r="L51" s="595"/>
      <c r="M51" s="595"/>
      <c r="N51" s="595"/>
      <c r="O51" s="595"/>
      <c r="P51" s="595"/>
      <c r="Q51" s="595"/>
      <c r="R51" s="595"/>
      <c r="S51" s="595"/>
      <c r="T51" s="595"/>
      <c r="U51" s="595"/>
      <c r="V51" s="595"/>
      <c r="W51" s="595"/>
      <c r="X51" s="595"/>
      <c r="Y51" s="595"/>
      <c r="Z51" s="595"/>
      <c r="AA51" s="595"/>
      <c r="AB51" s="595"/>
      <c r="AC51" s="595"/>
      <c r="AD51" s="595"/>
      <c r="AE51" s="595"/>
      <c r="AF51" s="595"/>
      <c r="AG51" s="595"/>
      <c r="AH51" s="595"/>
      <c r="AI51" s="595"/>
      <c r="AJ51" s="595"/>
      <c r="AK51" s="596"/>
    </row>
    <row r="52" spans="1:37" x14ac:dyDescent="0.4">
      <c r="C52" s="586"/>
      <c r="D52" s="587"/>
      <c r="E52" s="587"/>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8"/>
    </row>
    <row r="54" spans="1:37" ht="19.8" x14ac:dyDescent="0.4">
      <c r="A54" s="19"/>
      <c r="B54" s="590" t="s">
        <v>433</v>
      </c>
      <c r="C54" s="590"/>
      <c r="D54" s="590"/>
      <c r="E54" s="590"/>
      <c r="F54" s="590"/>
      <c r="G54" s="590"/>
      <c r="H54" s="590"/>
      <c r="I54" s="590"/>
      <c r="J54" s="590"/>
      <c r="K54" s="590"/>
      <c r="L54" s="590"/>
      <c r="M54" s="590"/>
      <c r="N54" s="590"/>
      <c r="O54" s="590"/>
      <c r="P54" s="590"/>
      <c r="Q54" s="590"/>
      <c r="R54" s="590"/>
      <c r="S54" s="590"/>
      <c r="T54" s="590"/>
      <c r="U54" s="590"/>
      <c r="V54" s="590"/>
      <c r="W54" s="590"/>
      <c r="X54" s="590"/>
      <c r="Y54" s="590"/>
      <c r="Z54" s="590"/>
      <c r="AA54" s="590"/>
      <c r="AB54" s="590"/>
      <c r="AC54" s="590"/>
      <c r="AD54" s="590"/>
      <c r="AE54" s="590"/>
      <c r="AF54" s="590"/>
      <c r="AG54" s="590"/>
      <c r="AH54" s="590"/>
      <c r="AI54" s="590"/>
      <c r="AJ54" s="590"/>
      <c r="AK54" s="590"/>
    </row>
    <row r="55" spans="1:37" x14ac:dyDescent="0.4">
      <c r="C55" s="591"/>
      <c r="D55" s="592"/>
      <c r="E55" s="592"/>
      <c r="F55" s="592"/>
      <c r="G55" s="592"/>
      <c r="H55" s="592"/>
      <c r="I55" s="592"/>
      <c r="J55" s="592"/>
      <c r="K55" s="592"/>
      <c r="L55" s="592"/>
      <c r="M55" s="592"/>
      <c r="N55" s="592"/>
      <c r="O55" s="592"/>
      <c r="P55" s="592"/>
      <c r="Q55" s="592"/>
      <c r="R55" s="592"/>
      <c r="S55" s="592"/>
      <c r="T55" s="592"/>
      <c r="U55" s="592"/>
      <c r="V55" s="592"/>
      <c r="W55" s="592"/>
      <c r="X55" s="592"/>
      <c r="Y55" s="592"/>
      <c r="Z55" s="592"/>
      <c r="AA55" s="592"/>
      <c r="AB55" s="592"/>
      <c r="AC55" s="592"/>
      <c r="AD55" s="592"/>
      <c r="AE55" s="592"/>
      <c r="AF55" s="592"/>
      <c r="AG55" s="592"/>
      <c r="AH55" s="592"/>
      <c r="AI55" s="592"/>
      <c r="AJ55" s="592"/>
      <c r="AK55" s="593"/>
    </row>
    <row r="56" spans="1:37" x14ac:dyDescent="0.4">
      <c r="C56" s="594"/>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6"/>
    </row>
    <row r="57" spans="1:37" x14ac:dyDescent="0.4">
      <c r="C57" s="594"/>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6"/>
    </row>
    <row r="58" spans="1:37" x14ac:dyDescent="0.4">
      <c r="C58" s="594"/>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6"/>
    </row>
    <row r="59" spans="1:37" x14ac:dyDescent="0.4">
      <c r="C59" s="586"/>
      <c r="D59" s="587"/>
      <c r="E59" s="587"/>
      <c r="F59" s="587"/>
      <c r="G59" s="587"/>
      <c r="H59" s="587"/>
      <c r="I59" s="587"/>
      <c r="J59" s="587"/>
      <c r="K59" s="587"/>
      <c r="L59" s="587"/>
      <c r="M59" s="587"/>
      <c r="N59" s="587"/>
      <c r="O59" s="587"/>
      <c r="P59" s="587"/>
      <c r="Q59" s="587"/>
      <c r="R59" s="587"/>
      <c r="S59" s="587"/>
      <c r="T59" s="587"/>
      <c r="U59" s="587"/>
      <c r="V59" s="587"/>
      <c r="W59" s="587"/>
      <c r="X59" s="587"/>
      <c r="Y59" s="587"/>
      <c r="Z59" s="587"/>
      <c r="AA59" s="587"/>
      <c r="AB59" s="587"/>
      <c r="AC59" s="587"/>
      <c r="AD59" s="587"/>
      <c r="AE59" s="587"/>
      <c r="AF59" s="587"/>
      <c r="AG59" s="587"/>
      <c r="AH59" s="587"/>
      <c r="AI59" s="587"/>
      <c r="AJ59" s="587"/>
      <c r="AK59" s="588"/>
    </row>
    <row r="62" spans="1:37" x14ac:dyDescent="0.4">
      <c r="A62" s="237" t="s">
        <v>887</v>
      </c>
      <c r="B62" s="465"/>
      <c r="C62" s="465"/>
      <c r="D62" s="465"/>
      <c r="E62" s="465"/>
      <c r="F62" s="465"/>
      <c r="G62" s="465"/>
      <c r="H62" s="465"/>
      <c r="I62" s="465"/>
      <c r="J62" s="465"/>
      <c r="K62" s="465"/>
      <c r="L62" s="465"/>
      <c r="M62" s="465"/>
      <c r="N62" s="465"/>
      <c r="O62" s="465"/>
      <c r="P62" s="465"/>
      <c r="Q62" s="465"/>
      <c r="R62" s="465"/>
      <c r="S62" s="465"/>
      <c r="T62" s="465"/>
      <c r="U62" s="465"/>
      <c r="V62" s="465"/>
      <c r="W62" s="465"/>
      <c r="X62" s="465"/>
      <c r="Y62" s="465"/>
      <c r="Z62" s="465"/>
      <c r="AA62" s="465"/>
      <c r="AB62" s="465"/>
      <c r="AC62" s="465"/>
      <c r="AD62" s="465"/>
      <c r="AE62" s="465"/>
      <c r="AF62" s="465"/>
      <c r="AG62" s="465"/>
      <c r="AH62" s="465"/>
      <c r="AI62" s="465"/>
      <c r="AJ62" s="465"/>
      <c r="AK62" s="466"/>
    </row>
  </sheetData>
  <mergeCells count="151">
    <mergeCell ref="B2:AK2"/>
    <mergeCell ref="B4:AK4"/>
    <mergeCell ref="B47:AK47"/>
    <mergeCell ref="C48:AK52"/>
    <mergeCell ref="N11:AK11"/>
    <mergeCell ref="C12:M12"/>
    <mergeCell ref="N12:AK12"/>
    <mergeCell ref="C13:M13"/>
    <mergeCell ref="N13:AK13"/>
    <mergeCell ref="C14:M14"/>
    <mergeCell ref="N14:AK14"/>
    <mergeCell ref="C15:M15"/>
    <mergeCell ref="N15:AK15"/>
    <mergeCell ref="C16:M16"/>
    <mergeCell ref="N16:AK16"/>
    <mergeCell ref="AL5:AQ9"/>
    <mergeCell ref="AL19:AQ23"/>
    <mergeCell ref="B54:AK54"/>
    <mergeCell ref="C55:AK59"/>
    <mergeCell ref="A62:AK62"/>
    <mergeCell ref="C5:AK5"/>
    <mergeCell ref="C6:AK6"/>
    <mergeCell ref="C7:M7"/>
    <mergeCell ref="N7:AK7"/>
    <mergeCell ref="C8:M8"/>
    <mergeCell ref="N8:AK8"/>
    <mergeCell ref="C9:M9"/>
    <mergeCell ref="N9:AK9"/>
    <mergeCell ref="C10:M10"/>
    <mergeCell ref="N10:AK10"/>
    <mergeCell ref="C11:M11"/>
    <mergeCell ref="C17:AK17"/>
    <mergeCell ref="C18:Q18"/>
    <mergeCell ref="R18:Y18"/>
    <mergeCell ref="Z18:AK18"/>
    <mergeCell ref="C19:G21"/>
    <mergeCell ref="H19:Q19"/>
    <mergeCell ref="R19:Y19"/>
    <mergeCell ref="Z19:AK19"/>
    <mergeCell ref="H20:Q20"/>
    <mergeCell ref="R20:Y20"/>
    <mergeCell ref="Z20:AK20"/>
    <mergeCell ref="H21:Q21"/>
    <mergeCell ref="R21:Y21"/>
    <mergeCell ref="Z21:AK21"/>
    <mergeCell ref="C22:Q22"/>
    <mergeCell ref="R22:Y22"/>
    <mergeCell ref="Z22:AK22"/>
    <mergeCell ref="C23:G27"/>
    <mergeCell ref="H23:K24"/>
    <mergeCell ref="L23:Q23"/>
    <mergeCell ref="R23:Y23"/>
    <mergeCell ref="Z23:AK23"/>
    <mergeCell ref="L24:Q24"/>
    <mergeCell ref="R24:Y24"/>
    <mergeCell ref="Z24:AK24"/>
    <mergeCell ref="H25:K26"/>
    <mergeCell ref="L25:Q25"/>
    <mergeCell ref="R25:Y25"/>
    <mergeCell ref="Z25:AK25"/>
    <mergeCell ref="L26:Q26"/>
    <mergeCell ref="C28:Q28"/>
    <mergeCell ref="R28:Y28"/>
    <mergeCell ref="Z28:AK28"/>
    <mergeCell ref="C29:Z29"/>
    <mergeCell ref="AG29:AK29"/>
    <mergeCell ref="R26:Y26"/>
    <mergeCell ref="Z26:AK26"/>
    <mergeCell ref="H27:Q27"/>
    <mergeCell ref="R27:Y27"/>
    <mergeCell ref="Z27:AK27"/>
    <mergeCell ref="AB30:AF30"/>
    <mergeCell ref="AG30:AK30"/>
    <mergeCell ref="C31:G31"/>
    <mergeCell ref="H31:L31"/>
    <mergeCell ref="M31:Q31"/>
    <mergeCell ref="R31:V31"/>
    <mergeCell ref="W31:AA31"/>
    <mergeCell ref="AB31:AF31"/>
    <mergeCell ref="AG31:AK31"/>
    <mergeCell ref="C30:G30"/>
    <mergeCell ref="H30:L30"/>
    <mergeCell ref="M30:Q30"/>
    <mergeCell ref="R30:V30"/>
    <mergeCell ref="W30:AA30"/>
    <mergeCell ref="AB32:AF32"/>
    <mergeCell ref="AG32:AK32"/>
    <mergeCell ref="C33:G33"/>
    <mergeCell ref="H33:L33"/>
    <mergeCell ref="M33:Q33"/>
    <mergeCell ref="R33:V33"/>
    <mergeCell ref="W33:AA33"/>
    <mergeCell ref="AB33:AF33"/>
    <mergeCell ref="AG33:AK33"/>
    <mergeCell ref="C32:G32"/>
    <mergeCell ref="H32:L32"/>
    <mergeCell ref="M32:Q32"/>
    <mergeCell ref="R32:V32"/>
    <mergeCell ref="W32:AA32"/>
    <mergeCell ref="AB34:AF34"/>
    <mergeCell ref="AG34:AK34"/>
    <mergeCell ref="C35:G35"/>
    <mergeCell ref="H35:L35"/>
    <mergeCell ref="M35:Q35"/>
    <mergeCell ref="R35:V35"/>
    <mergeCell ref="W35:AA35"/>
    <mergeCell ref="AB35:AF35"/>
    <mergeCell ref="AG35:AK35"/>
    <mergeCell ref="C34:G34"/>
    <mergeCell ref="H34:L34"/>
    <mergeCell ref="M34:Q34"/>
    <mergeCell ref="R34:V34"/>
    <mergeCell ref="W34:AA34"/>
    <mergeCell ref="AB36:AF36"/>
    <mergeCell ref="AG36:AK36"/>
    <mergeCell ref="C37:G37"/>
    <mergeCell ref="H37:L37"/>
    <mergeCell ref="M37:Q37"/>
    <mergeCell ref="R37:V37"/>
    <mergeCell ref="W37:AA37"/>
    <mergeCell ref="AB37:AF37"/>
    <mergeCell ref="AG37:AK37"/>
    <mergeCell ref="C36:G36"/>
    <mergeCell ref="H36:L36"/>
    <mergeCell ref="M36:Q36"/>
    <mergeCell ref="R36:V36"/>
    <mergeCell ref="W36:AA36"/>
    <mergeCell ref="AB38:AF38"/>
    <mergeCell ref="AG38:AK38"/>
    <mergeCell ref="C39:Z39"/>
    <mergeCell ref="AG39:AK39"/>
    <mergeCell ref="C40:K40"/>
    <mergeCell ref="L40:T40"/>
    <mergeCell ref="U40:AK40"/>
    <mergeCell ref="C38:G38"/>
    <mergeCell ref="H38:L38"/>
    <mergeCell ref="M38:Q38"/>
    <mergeCell ref="R38:V38"/>
    <mergeCell ref="W38:AA38"/>
    <mergeCell ref="C45:AK45"/>
    <mergeCell ref="C43:K43"/>
    <mergeCell ref="L43:T43"/>
    <mergeCell ref="U43:AK43"/>
    <mergeCell ref="C44:Z44"/>
    <mergeCell ref="AG44:AK44"/>
    <mergeCell ref="C41:K41"/>
    <mergeCell ref="L41:T41"/>
    <mergeCell ref="U41:AK41"/>
    <mergeCell ref="C42:K42"/>
    <mergeCell ref="L42:T42"/>
    <mergeCell ref="U42:AK42"/>
  </mergeCells>
  <phoneticPr fontId="2" type="noConversion"/>
  <dataValidations disablePrompts="1"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28" zoomScale="115" zoomScaleNormal="100" zoomScaleSheetLayoutView="115" workbookViewId="0">
      <selection activeCell="AB8" sqref="AB8"/>
    </sheetView>
  </sheetViews>
  <sheetFormatPr defaultRowHeight="17.399999999999999" x14ac:dyDescent="0.4"/>
  <cols>
    <col min="1" max="1" width="9" style="29"/>
    <col min="2" max="3" width="1.09765625" style="164" customWidth="1"/>
    <col min="4" max="13" width="2.69921875" style="164" customWidth="1"/>
    <col min="14" max="38" width="3.19921875" style="164" customWidth="1"/>
    <col min="39" max="46" width="9" style="1"/>
  </cols>
  <sheetData>
    <row r="1" spans="1:38"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x14ac:dyDescent="0.4">
      <c r="A2" s="131"/>
      <c r="B2" s="604" t="s">
        <v>675</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row>
    <row r="3" spans="1:38"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row>
    <row r="4" spans="1:38" ht="20.25" customHeight="1" x14ac:dyDescent="0.4">
      <c r="A4" s="106"/>
      <c r="B4" s="482" t="s">
        <v>676</v>
      </c>
      <c r="C4" s="482"/>
      <c r="D4" s="482"/>
      <c r="E4" s="482"/>
      <c r="F4" s="482"/>
      <c r="G4" s="482"/>
      <c r="H4" s="482"/>
      <c r="I4" s="482"/>
      <c r="J4" s="482"/>
      <c r="K4" s="482"/>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row>
    <row r="5" spans="1:38" x14ac:dyDescent="0.4">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row>
    <row r="6" spans="1:38" ht="16.5" customHeight="1" x14ac:dyDescent="0.4">
      <c r="B6" s="29"/>
      <c r="C6" s="29"/>
      <c r="D6" s="29"/>
      <c r="E6" s="29"/>
      <c r="F6" s="29"/>
      <c r="G6" s="29"/>
      <c r="H6" s="29"/>
      <c r="I6" s="29"/>
      <c r="J6" s="29"/>
      <c r="K6" s="29"/>
      <c r="L6" s="29"/>
      <c r="M6" s="29" t="s">
        <v>435</v>
      </c>
      <c r="N6" s="29"/>
      <c r="O6" s="29"/>
      <c r="P6" s="29" t="s">
        <v>436</v>
      </c>
      <c r="Q6" s="137">
        <f>표지!F8</f>
        <v>5</v>
      </c>
      <c r="R6" s="29" t="s">
        <v>437</v>
      </c>
      <c r="S6" s="138"/>
      <c r="T6" s="138" t="s">
        <v>438</v>
      </c>
      <c r="U6" s="29"/>
      <c r="V6" s="29"/>
      <c r="W6" s="29" t="s">
        <v>439</v>
      </c>
      <c r="X6" s="29"/>
      <c r="Y6" s="29"/>
      <c r="Z6" s="139"/>
      <c r="AA6" s="624" t="str">
        <f>표지!G6</f>
        <v>2020.12.31</v>
      </c>
      <c r="AB6" s="624"/>
      <c r="AC6" s="624"/>
      <c r="AD6" s="139"/>
      <c r="AE6" s="29" t="s">
        <v>440</v>
      </c>
      <c r="AF6" s="29"/>
      <c r="AG6" s="29"/>
      <c r="AH6" s="29"/>
      <c r="AI6" s="29"/>
      <c r="AJ6" s="29"/>
      <c r="AK6" s="29"/>
      <c r="AL6" s="29"/>
    </row>
    <row r="7" spans="1:38" ht="16.5" customHeight="1" x14ac:dyDescent="0.4">
      <c r="B7" s="29"/>
      <c r="C7" s="29"/>
      <c r="D7" s="29"/>
      <c r="E7" s="29"/>
      <c r="F7" s="29"/>
      <c r="G7" s="29"/>
      <c r="H7" s="29"/>
      <c r="I7" s="29"/>
      <c r="J7" s="29"/>
      <c r="K7" s="29"/>
      <c r="L7" s="29"/>
      <c r="M7" s="29" t="s">
        <v>441</v>
      </c>
      <c r="N7" s="29"/>
      <c r="O7" s="29"/>
      <c r="P7" s="29" t="s">
        <v>436</v>
      </c>
      <c r="Q7" s="140">
        <f>Q6-1</f>
        <v>4</v>
      </c>
      <c r="R7" s="29" t="s">
        <v>437</v>
      </c>
      <c r="S7" s="138"/>
      <c r="T7" s="138" t="s">
        <v>438</v>
      </c>
      <c r="U7" s="29"/>
      <c r="V7" s="29"/>
      <c r="W7" s="29" t="s">
        <v>439</v>
      </c>
      <c r="X7" s="29"/>
      <c r="Y7" s="29"/>
      <c r="Z7" s="139"/>
      <c r="AA7" s="625" t="s">
        <v>1193</v>
      </c>
      <c r="AB7" s="625"/>
      <c r="AC7" s="625"/>
      <c r="AD7" s="139"/>
      <c r="AE7" s="29" t="s">
        <v>440</v>
      </c>
      <c r="AF7" s="29"/>
      <c r="AG7" s="29"/>
      <c r="AH7" s="29"/>
      <c r="AI7" s="29"/>
      <c r="AJ7" s="29"/>
      <c r="AK7" s="29"/>
      <c r="AL7" s="29"/>
    </row>
    <row r="8" spans="1:38" ht="17.25" customHeight="1" x14ac:dyDescent="0.3">
      <c r="B8" s="141"/>
      <c r="C8" s="141"/>
      <c r="D8" s="29" t="s">
        <v>442</v>
      </c>
      <c r="E8" s="142"/>
      <c r="F8" s="142"/>
      <c r="G8" s="29" t="str">
        <f>표지!E28</f>
        <v>주식회사 대한제11호뉴스테이위탁관리부동산투자회사</v>
      </c>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54"/>
      <c r="AH8" s="143"/>
      <c r="AI8" s="626" t="s">
        <v>443</v>
      </c>
      <c r="AJ8" s="626"/>
      <c r="AK8" s="626"/>
      <c r="AL8" s="626"/>
    </row>
    <row r="9" spans="1:38" ht="16.5" customHeight="1" x14ac:dyDescent="0.4">
      <c r="B9" s="29"/>
      <c r="C9" s="29"/>
      <c r="D9" s="627" t="s">
        <v>444</v>
      </c>
      <c r="E9" s="628"/>
      <c r="F9" s="628"/>
      <c r="G9" s="628"/>
      <c r="H9" s="628"/>
      <c r="I9" s="628"/>
      <c r="J9" s="628"/>
      <c r="K9" s="628"/>
      <c r="L9" s="628"/>
      <c r="M9" s="628"/>
      <c r="N9" s="629"/>
      <c r="O9" s="144"/>
      <c r="P9" s="145"/>
      <c r="Q9" s="145"/>
      <c r="R9" s="145" t="s">
        <v>445</v>
      </c>
      <c r="S9" s="145">
        <f>Q6</f>
        <v>5</v>
      </c>
      <c r="T9" s="146" t="s">
        <v>446</v>
      </c>
      <c r="U9" s="145"/>
      <c r="V9" s="145"/>
      <c r="W9" s="145" t="str">
        <f>T6</f>
        <v>기말</v>
      </c>
      <c r="X9" s="145"/>
      <c r="Y9" s="145"/>
      <c r="Z9" s="145"/>
      <c r="AA9" s="147"/>
      <c r="AB9" s="148"/>
      <c r="AC9" s="148"/>
      <c r="AD9" s="148" t="s">
        <v>447</v>
      </c>
      <c r="AE9" s="149">
        <f>Q7</f>
        <v>4</v>
      </c>
      <c r="AF9" s="146" t="s">
        <v>448</v>
      </c>
      <c r="AG9" s="148"/>
      <c r="AH9" s="150"/>
      <c r="AI9" s="148" t="str">
        <f>T7</f>
        <v>기말</v>
      </c>
      <c r="AJ9" s="148"/>
      <c r="AK9" s="148"/>
      <c r="AL9" s="151"/>
    </row>
    <row r="10" spans="1:38" ht="16.5" customHeight="1" x14ac:dyDescent="0.4">
      <c r="A10" s="152"/>
      <c r="B10" s="29"/>
      <c r="C10" s="29"/>
      <c r="D10" s="627"/>
      <c r="E10" s="628"/>
      <c r="F10" s="628"/>
      <c r="G10" s="628"/>
      <c r="H10" s="628"/>
      <c r="I10" s="628"/>
      <c r="J10" s="628"/>
      <c r="K10" s="628"/>
      <c r="L10" s="628"/>
      <c r="M10" s="628"/>
      <c r="N10" s="629"/>
      <c r="O10" s="630" t="s">
        <v>449</v>
      </c>
      <c r="P10" s="631"/>
      <c r="Q10" s="631"/>
      <c r="R10" s="631"/>
      <c r="S10" s="631"/>
      <c r="T10" s="631"/>
      <c r="U10" s="631"/>
      <c r="V10" s="631"/>
      <c r="W10" s="631"/>
      <c r="X10" s="631"/>
      <c r="Y10" s="631"/>
      <c r="Z10" s="632"/>
      <c r="AA10" s="630" t="s">
        <v>450</v>
      </c>
      <c r="AB10" s="631"/>
      <c r="AC10" s="631"/>
      <c r="AD10" s="631"/>
      <c r="AE10" s="631"/>
      <c r="AF10" s="631"/>
      <c r="AG10" s="631"/>
      <c r="AH10" s="631"/>
      <c r="AI10" s="631"/>
      <c r="AJ10" s="631"/>
      <c r="AK10" s="631"/>
      <c r="AL10" s="632"/>
    </row>
    <row r="11" spans="1:38" ht="16.5" customHeight="1" x14ac:dyDescent="0.4">
      <c r="A11" s="138"/>
      <c r="B11" s="153"/>
      <c r="C11" s="153"/>
      <c r="D11" s="154" t="s">
        <v>451</v>
      </c>
      <c r="E11" s="155"/>
      <c r="F11" s="155"/>
      <c r="G11" s="155"/>
      <c r="H11" s="155"/>
      <c r="I11" s="155"/>
      <c r="J11" s="155"/>
      <c r="K11" s="155"/>
      <c r="L11" s="155"/>
      <c r="M11" s="155"/>
      <c r="N11" s="156"/>
      <c r="O11" s="617"/>
      <c r="P11" s="599"/>
      <c r="Q11" s="599"/>
      <c r="R11" s="599"/>
      <c r="S11" s="599"/>
      <c r="T11" s="599"/>
      <c r="U11" s="599"/>
      <c r="V11" s="599"/>
      <c r="W11" s="599"/>
      <c r="X11" s="599"/>
      <c r="Y11" s="599"/>
      <c r="Z11" s="599"/>
      <c r="AA11" s="599"/>
      <c r="AB11" s="599"/>
      <c r="AC11" s="599"/>
      <c r="AD11" s="599"/>
      <c r="AE11" s="599"/>
      <c r="AF11" s="599"/>
      <c r="AG11" s="599"/>
      <c r="AH11" s="599"/>
      <c r="AI11" s="599"/>
      <c r="AJ11" s="599"/>
      <c r="AK11" s="599"/>
      <c r="AL11" s="599"/>
    </row>
    <row r="12" spans="1:38" ht="16.5" customHeight="1" x14ac:dyDescent="0.4">
      <c r="A12" s="138" t="s">
        <v>452</v>
      </c>
      <c r="B12" s="153"/>
      <c r="C12" s="153"/>
      <c r="D12" s="154" t="s">
        <v>453</v>
      </c>
      <c r="E12" s="155"/>
      <c r="F12" s="155"/>
      <c r="G12" s="155"/>
      <c r="H12" s="155"/>
      <c r="I12" s="155"/>
      <c r="J12" s="155"/>
      <c r="K12" s="155"/>
      <c r="L12" s="155"/>
      <c r="M12" s="155"/>
      <c r="N12" s="156"/>
      <c r="O12" s="617"/>
      <c r="P12" s="599"/>
      <c r="Q12" s="599"/>
      <c r="R12" s="599"/>
      <c r="S12" s="599"/>
      <c r="T12" s="599"/>
      <c r="U12" s="599">
        <f>+O13+O14+O15+O16+O17+O18+O19+O20+O21+O22+O23+O24+O25+O26+O32+O33+O34+O35</f>
        <v>403238054</v>
      </c>
      <c r="V12" s="599"/>
      <c r="W12" s="599"/>
      <c r="X12" s="599"/>
      <c r="Y12" s="599"/>
      <c r="Z12" s="599"/>
      <c r="AA12" s="599"/>
      <c r="AB12" s="599"/>
      <c r="AC12" s="599"/>
      <c r="AD12" s="599"/>
      <c r="AE12" s="599"/>
      <c r="AF12" s="599"/>
      <c r="AG12" s="599">
        <f>+AA13+AA14+AA15+AA16+AA17+AA18+AA19+AA20+AA21+AA22+AA23+AA24+AA25+AA26+AA32+AA33+AA34+AA35</f>
        <v>26661185145</v>
      </c>
      <c r="AH12" s="599"/>
      <c r="AI12" s="599"/>
      <c r="AJ12" s="599"/>
      <c r="AK12" s="599"/>
      <c r="AL12" s="599"/>
    </row>
    <row r="13" spans="1:38" ht="16.5" customHeight="1" x14ac:dyDescent="0.4">
      <c r="A13" s="138" t="s">
        <v>454</v>
      </c>
      <c r="B13" s="153"/>
      <c r="C13" s="153"/>
      <c r="D13" s="157" t="s">
        <v>455</v>
      </c>
      <c r="E13" s="155"/>
      <c r="F13" s="155"/>
      <c r="G13" s="155"/>
      <c r="H13" s="155"/>
      <c r="I13" s="155"/>
      <c r="J13" s="155"/>
      <c r="K13" s="155"/>
      <c r="L13" s="155"/>
      <c r="M13" s="155"/>
      <c r="N13" s="156"/>
      <c r="O13" s="597">
        <v>357066908</v>
      </c>
      <c r="P13" s="598"/>
      <c r="Q13" s="598"/>
      <c r="R13" s="598"/>
      <c r="S13" s="598"/>
      <c r="T13" s="598"/>
      <c r="U13" s="599"/>
      <c r="V13" s="599"/>
      <c r="W13" s="599"/>
      <c r="X13" s="599"/>
      <c r="Y13" s="599"/>
      <c r="Z13" s="599"/>
      <c r="AA13" s="597">
        <v>26378711362</v>
      </c>
      <c r="AB13" s="598"/>
      <c r="AC13" s="598"/>
      <c r="AD13" s="598"/>
      <c r="AE13" s="598"/>
      <c r="AF13" s="598"/>
      <c r="AG13" s="599"/>
      <c r="AH13" s="599"/>
      <c r="AI13" s="599"/>
      <c r="AJ13" s="599"/>
      <c r="AK13" s="599"/>
      <c r="AL13" s="599"/>
    </row>
    <row r="14" spans="1:38" ht="16.5" customHeight="1" x14ac:dyDescent="0.4">
      <c r="A14" s="138" t="s">
        <v>456</v>
      </c>
      <c r="B14" s="153"/>
      <c r="C14" s="153"/>
      <c r="D14" s="157" t="s">
        <v>457</v>
      </c>
      <c r="E14" s="155"/>
      <c r="F14" s="155"/>
      <c r="G14" s="155"/>
      <c r="H14" s="155"/>
      <c r="I14" s="155"/>
      <c r="J14" s="155"/>
      <c r="K14" s="155"/>
      <c r="L14" s="155"/>
      <c r="M14" s="155"/>
      <c r="N14" s="156"/>
      <c r="O14" s="597"/>
      <c r="P14" s="598"/>
      <c r="Q14" s="598"/>
      <c r="R14" s="598"/>
      <c r="S14" s="598"/>
      <c r="T14" s="598"/>
      <c r="U14" s="599"/>
      <c r="V14" s="599"/>
      <c r="W14" s="599"/>
      <c r="X14" s="599"/>
      <c r="Y14" s="599"/>
      <c r="Z14" s="599"/>
      <c r="AA14" s="597"/>
      <c r="AB14" s="598"/>
      <c r="AC14" s="598"/>
      <c r="AD14" s="598"/>
      <c r="AE14" s="598"/>
      <c r="AF14" s="598"/>
      <c r="AG14" s="599"/>
      <c r="AH14" s="599"/>
      <c r="AI14" s="599"/>
      <c r="AJ14" s="599"/>
      <c r="AK14" s="599"/>
      <c r="AL14" s="599"/>
    </row>
    <row r="15" spans="1:38" ht="16.5" customHeight="1" x14ac:dyDescent="0.4">
      <c r="A15" s="138" t="s">
        <v>458</v>
      </c>
      <c r="B15" s="153"/>
      <c r="C15" s="153"/>
      <c r="D15" s="157" t="s">
        <v>459</v>
      </c>
      <c r="E15" s="155"/>
      <c r="F15" s="155"/>
      <c r="G15" s="155"/>
      <c r="H15" s="155"/>
      <c r="I15" s="155"/>
      <c r="J15" s="155"/>
      <c r="K15" s="155"/>
      <c r="L15" s="155"/>
      <c r="M15" s="155"/>
      <c r="N15" s="156"/>
      <c r="O15" s="597"/>
      <c r="P15" s="598"/>
      <c r="Q15" s="598"/>
      <c r="R15" s="598"/>
      <c r="S15" s="598"/>
      <c r="T15" s="598"/>
      <c r="U15" s="599"/>
      <c r="V15" s="599"/>
      <c r="W15" s="599"/>
      <c r="X15" s="599"/>
      <c r="Y15" s="599"/>
      <c r="Z15" s="599"/>
      <c r="AA15" s="597"/>
      <c r="AB15" s="598"/>
      <c r="AC15" s="598"/>
      <c r="AD15" s="598"/>
      <c r="AE15" s="598"/>
      <c r="AF15" s="598"/>
      <c r="AG15" s="599"/>
      <c r="AH15" s="599"/>
      <c r="AI15" s="599"/>
      <c r="AJ15" s="599"/>
      <c r="AK15" s="599"/>
      <c r="AL15" s="599"/>
    </row>
    <row r="16" spans="1:38" ht="16.5" customHeight="1" x14ac:dyDescent="0.4">
      <c r="A16" s="138" t="s">
        <v>460</v>
      </c>
      <c r="B16" s="153"/>
      <c r="C16" s="153"/>
      <c r="D16" s="157" t="s">
        <v>461</v>
      </c>
      <c r="E16" s="155"/>
      <c r="F16" s="155"/>
      <c r="G16" s="155"/>
      <c r="H16" s="155"/>
      <c r="I16" s="155"/>
      <c r="J16" s="155"/>
      <c r="K16" s="155"/>
      <c r="L16" s="155"/>
      <c r="M16" s="155"/>
      <c r="N16" s="156"/>
      <c r="O16" s="597"/>
      <c r="P16" s="598"/>
      <c r="Q16" s="598"/>
      <c r="R16" s="598"/>
      <c r="S16" s="598"/>
      <c r="T16" s="598"/>
      <c r="U16" s="599"/>
      <c r="V16" s="599"/>
      <c r="W16" s="599"/>
      <c r="X16" s="599"/>
      <c r="Y16" s="599"/>
      <c r="Z16" s="599"/>
      <c r="AA16" s="597"/>
      <c r="AB16" s="598"/>
      <c r="AC16" s="598"/>
      <c r="AD16" s="598"/>
      <c r="AE16" s="598"/>
      <c r="AF16" s="598"/>
      <c r="AG16" s="599"/>
      <c r="AH16" s="599"/>
      <c r="AI16" s="599"/>
      <c r="AJ16" s="599"/>
      <c r="AK16" s="599"/>
      <c r="AL16" s="599"/>
    </row>
    <row r="17" spans="1:85" ht="16.5" customHeight="1" x14ac:dyDescent="0.4">
      <c r="A17" s="138" t="s">
        <v>462</v>
      </c>
      <c r="B17" s="153"/>
      <c r="C17" s="153"/>
      <c r="D17" s="157" t="s">
        <v>463</v>
      </c>
      <c r="E17" s="155"/>
      <c r="F17" s="155"/>
      <c r="G17" s="155"/>
      <c r="H17" s="155"/>
      <c r="I17" s="155"/>
      <c r="J17" s="155"/>
      <c r="K17" s="155"/>
      <c r="L17" s="155"/>
      <c r="M17" s="155"/>
      <c r="N17" s="156"/>
      <c r="O17" s="597">
        <v>41540</v>
      </c>
      <c r="P17" s="598"/>
      <c r="Q17" s="598"/>
      <c r="R17" s="598"/>
      <c r="S17" s="598"/>
      <c r="T17" s="598"/>
      <c r="U17" s="599"/>
      <c r="V17" s="599"/>
      <c r="W17" s="599"/>
      <c r="X17" s="599"/>
      <c r="Y17" s="599"/>
      <c r="Z17" s="599"/>
      <c r="AA17" s="597">
        <v>1271019</v>
      </c>
      <c r="AB17" s="598"/>
      <c r="AC17" s="598"/>
      <c r="AD17" s="598"/>
      <c r="AE17" s="598"/>
      <c r="AF17" s="598"/>
      <c r="AG17" s="599"/>
      <c r="AH17" s="599"/>
      <c r="AI17" s="599"/>
      <c r="AJ17" s="599"/>
      <c r="AK17" s="599"/>
      <c r="AL17" s="599"/>
    </row>
    <row r="18" spans="1:85" ht="16.5" customHeight="1" x14ac:dyDescent="0.4">
      <c r="A18" s="138" t="s">
        <v>464</v>
      </c>
      <c r="B18" s="153"/>
      <c r="C18" s="153"/>
      <c r="D18" s="157" t="s">
        <v>465</v>
      </c>
      <c r="E18" s="155"/>
      <c r="F18" s="155"/>
      <c r="G18" s="155"/>
      <c r="H18" s="155"/>
      <c r="I18" s="155"/>
      <c r="J18" s="155"/>
      <c r="K18" s="155"/>
      <c r="L18" s="155"/>
      <c r="M18" s="155"/>
      <c r="N18" s="156"/>
      <c r="O18" s="597"/>
      <c r="P18" s="598"/>
      <c r="Q18" s="598"/>
      <c r="R18" s="598"/>
      <c r="S18" s="598"/>
      <c r="T18" s="598"/>
      <c r="U18" s="599"/>
      <c r="V18" s="599"/>
      <c r="W18" s="599"/>
      <c r="X18" s="599"/>
      <c r="Y18" s="599"/>
      <c r="Z18" s="599"/>
      <c r="AA18" s="597"/>
      <c r="AB18" s="598"/>
      <c r="AC18" s="598"/>
      <c r="AD18" s="598"/>
      <c r="AE18" s="598"/>
      <c r="AF18" s="598"/>
      <c r="AG18" s="599"/>
      <c r="AH18" s="599"/>
      <c r="AI18" s="599"/>
      <c r="AJ18" s="599"/>
      <c r="AK18" s="599"/>
      <c r="AL18" s="599"/>
    </row>
    <row r="19" spans="1:85" s="1" customFormat="1" ht="16.5" customHeight="1" x14ac:dyDescent="0.4">
      <c r="A19" s="138" t="s">
        <v>466</v>
      </c>
      <c r="B19" s="153"/>
      <c r="C19" s="153"/>
      <c r="D19" s="157" t="s">
        <v>467</v>
      </c>
      <c r="E19" s="155"/>
      <c r="F19" s="155"/>
      <c r="G19" s="155"/>
      <c r="H19" s="155"/>
      <c r="I19" s="155"/>
      <c r="J19" s="155"/>
      <c r="K19" s="155"/>
      <c r="L19" s="155"/>
      <c r="M19" s="155"/>
      <c r="N19" s="156"/>
      <c r="O19" s="597"/>
      <c r="P19" s="598"/>
      <c r="Q19" s="598"/>
      <c r="R19" s="598"/>
      <c r="S19" s="598"/>
      <c r="T19" s="598"/>
      <c r="U19" s="599"/>
      <c r="V19" s="599"/>
      <c r="W19" s="599"/>
      <c r="X19" s="599"/>
      <c r="Y19" s="599"/>
      <c r="Z19" s="599"/>
      <c r="AA19" s="597"/>
      <c r="AB19" s="598"/>
      <c r="AC19" s="598"/>
      <c r="AD19" s="598"/>
      <c r="AE19" s="598"/>
      <c r="AF19" s="598"/>
      <c r="AG19" s="599"/>
      <c r="AH19" s="599"/>
      <c r="AI19" s="599"/>
      <c r="AJ19" s="599"/>
      <c r="AK19" s="599"/>
      <c r="AL19" s="59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4">
      <c r="A20" s="138" t="s">
        <v>468</v>
      </c>
      <c r="B20" s="153"/>
      <c r="C20" s="153"/>
      <c r="D20" s="157" t="s">
        <v>469</v>
      </c>
      <c r="E20" s="155"/>
      <c r="F20" s="155"/>
      <c r="G20" s="155"/>
      <c r="H20" s="155"/>
      <c r="I20" s="155"/>
      <c r="J20" s="155"/>
      <c r="K20" s="155"/>
      <c r="L20" s="155"/>
      <c r="M20" s="155"/>
      <c r="N20" s="156"/>
      <c r="O20" s="597"/>
      <c r="P20" s="598"/>
      <c r="Q20" s="598"/>
      <c r="R20" s="598"/>
      <c r="S20" s="598"/>
      <c r="T20" s="598"/>
      <c r="U20" s="599"/>
      <c r="V20" s="599"/>
      <c r="W20" s="599"/>
      <c r="X20" s="599"/>
      <c r="Y20" s="599"/>
      <c r="Z20" s="599"/>
      <c r="AA20" s="597">
        <v>272249648</v>
      </c>
      <c r="AB20" s="598"/>
      <c r="AC20" s="598"/>
      <c r="AD20" s="598"/>
      <c r="AE20" s="598"/>
      <c r="AF20" s="598"/>
      <c r="AG20" s="599"/>
      <c r="AH20" s="599"/>
      <c r="AI20" s="599"/>
      <c r="AJ20" s="599"/>
      <c r="AK20" s="599"/>
      <c r="AL20" s="599"/>
    </row>
    <row r="21" spans="1:85" ht="16.5" customHeight="1" x14ac:dyDescent="0.4">
      <c r="A21" s="138" t="s">
        <v>470</v>
      </c>
      <c r="B21" s="153"/>
      <c r="C21" s="153"/>
      <c r="D21" s="157" t="s">
        <v>471</v>
      </c>
      <c r="E21" s="155"/>
      <c r="F21" s="155"/>
      <c r="G21" s="155"/>
      <c r="H21" s="155"/>
      <c r="I21" s="155"/>
      <c r="J21" s="155"/>
      <c r="K21" s="155"/>
      <c r="L21" s="155"/>
      <c r="M21" s="155"/>
      <c r="N21" s="156"/>
      <c r="O21" s="597">
        <v>43422590</v>
      </c>
      <c r="P21" s="598"/>
      <c r="Q21" s="598"/>
      <c r="R21" s="598"/>
      <c r="S21" s="598"/>
      <c r="T21" s="598"/>
      <c r="U21" s="599"/>
      <c r="V21" s="599"/>
      <c r="W21" s="599"/>
      <c r="X21" s="599"/>
      <c r="Y21" s="599"/>
      <c r="Z21" s="599"/>
      <c r="AA21" s="597">
        <v>6188664</v>
      </c>
      <c r="AB21" s="598"/>
      <c r="AC21" s="598"/>
      <c r="AD21" s="598"/>
      <c r="AE21" s="598"/>
      <c r="AF21" s="598"/>
      <c r="AG21" s="599"/>
      <c r="AH21" s="599"/>
      <c r="AI21" s="599"/>
      <c r="AJ21" s="599"/>
      <c r="AK21" s="599"/>
      <c r="AL21" s="599"/>
    </row>
    <row r="22" spans="1:85" ht="16.5" customHeight="1" x14ac:dyDescent="0.4">
      <c r="A22" s="138" t="s">
        <v>472</v>
      </c>
      <c r="B22" s="153"/>
      <c r="C22" s="153"/>
      <c r="D22" s="157" t="s">
        <v>473</v>
      </c>
      <c r="E22" s="155"/>
      <c r="F22" s="155"/>
      <c r="G22" s="155"/>
      <c r="H22" s="155"/>
      <c r="I22" s="155"/>
      <c r="J22" s="155"/>
      <c r="K22" s="155"/>
      <c r="L22" s="155"/>
      <c r="M22" s="155"/>
      <c r="N22" s="156"/>
      <c r="O22" s="597">
        <v>669446</v>
      </c>
      <c r="P22" s="598"/>
      <c r="Q22" s="598"/>
      <c r="R22" s="598"/>
      <c r="S22" s="598"/>
      <c r="T22" s="598"/>
      <c r="U22" s="599"/>
      <c r="V22" s="599"/>
      <c r="W22" s="599"/>
      <c r="X22" s="599"/>
      <c r="Y22" s="599"/>
      <c r="Z22" s="599"/>
      <c r="AA22" s="597">
        <v>573942</v>
      </c>
      <c r="AB22" s="598"/>
      <c r="AC22" s="598"/>
      <c r="AD22" s="598"/>
      <c r="AE22" s="598"/>
      <c r="AF22" s="598"/>
      <c r="AG22" s="599"/>
      <c r="AH22" s="599"/>
      <c r="AI22" s="599"/>
      <c r="AJ22" s="599"/>
      <c r="AK22" s="599"/>
      <c r="AL22" s="599"/>
    </row>
    <row r="23" spans="1:85" ht="16.5" customHeight="1" x14ac:dyDescent="0.4">
      <c r="A23" s="138" t="s">
        <v>474</v>
      </c>
      <c r="B23" s="153"/>
      <c r="C23" s="153"/>
      <c r="D23" s="157" t="s">
        <v>475</v>
      </c>
      <c r="E23" s="155"/>
      <c r="F23" s="155"/>
      <c r="G23" s="155"/>
      <c r="H23" s="155"/>
      <c r="I23" s="155"/>
      <c r="J23" s="155"/>
      <c r="K23" s="155"/>
      <c r="L23" s="155"/>
      <c r="M23" s="155"/>
      <c r="N23" s="156"/>
      <c r="O23" s="597">
        <v>2037570</v>
      </c>
      <c r="P23" s="598"/>
      <c r="Q23" s="598"/>
      <c r="R23" s="598"/>
      <c r="S23" s="598"/>
      <c r="T23" s="598"/>
      <c r="U23" s="599"/>
      <c r="V23" s="599"/>
      <c r="W23" s="599"/>
      <c r="X23" s="599"/>
      <c r="Y23" s="599"/>
      <c r="Z23" s="599"/>
      <c r="AA23" s="597">
        <v>2190510</v>
      </c>
      <c r="AB23" s="598"/>
      <c r="AC23" s="598"/>
      <c r="AD23" s="598"/>
      <c r="AE23" s="598"/>
      <c r="AF23" s="598"/>
      <c r="AG23" s="599"/>
      <c r="AH23" s="599"/>
      <c r="AI23" s="599"/>
      <c r="AJ23" s="599"/>
      <c r="AK23" s="599"/>
      <c r="AL23" s="599"/>
    </row>
    <row r="24" spans="1:85" ht="16.5" customHeight="1" x14ac:dyDescent="0.4">
      <c r="A24" s="138" t="s">
        <v>476</v>
      </c>
      <c r="B24" s="153"/>
      <c r="C24" s="153"/>
      <c r="D24" s="157" t="s">
        <v>477</v>
      </c>
      <c r="E24" s="155"/>
      <c r="F24" s="155"/>
      <c r="G24" s="155"/>
      <c r="H24" s="155"/>
      <c r="I24" s="155"/>
      <c r="J24" s="155"/>
      <c r="K24" s="155"/>
      <c r="L24" s="155"/>
      <c r="M24" s="155"/>
      <c r="N24" s="156"/>
      <c r="O24" s="597"/>
      <c r="P24" s="598"/>
      <c r="Q24" s="598"/>
      <c r="R24" s="598"/>
      <c r="S24" s="598"/>
      <c r="T24" s="598"/>
      <c r="U24" s="599"/>
      <c r="V24" s="599"/>
      <c r="W24" s="599"/>
      <c r="X24" s="599"/>
      <c r="Y24" s="599"/>
      <c r="Z24" s="599"/>
      <c r="AA24" s="597"/>
      <c r="AB24" s="598"/>
      <c r="AC24" s="598"/>
      <c r="AD24" s="598"/>
      <c r="AE24" s="598"/>
      <c r="AF24" s="598"/>
      <c r="AG24" s="599"/>
      <c r="AH24" s="599"/>
      <c r="AI24" s="599"/>
      <c r="AJ24" s="599"/>
      <c r="AK24" s="599"/>
      <c r="AL24" s="599"/>
    </row>
    <row r="25" spans="1:85" ht="16.5" customHeight="1" x14ac:dyDescent="0.4">
      <c r="A25" s="138" t="s">
        <v>478</v>
      </c>
      <c r="B25" s="153"/>
      <c r="C25" s="153"/>
      <c r="D25" s="157" t="s">
        <v>479</v>
      </c>
      <c r="E25" s="155"/>
      <c r="F25" s="155"/>
      <c r="G25" s="155"/>
      <c r="H25" s="155"/>
      <c r="I25" s="155"/>
      <c r="J25" s="155"/>
      <c r="K25" s="155"/>
      <c r="L25" s="155"/>
      <c r="M25" s="155"/>
      <c r="N25" s="156"/>
      <c r="O25" s="597"/>
      <c r="P25" s="598"/>
      <c r="Q25" s="598"/>
      <c r="R25" s="598"/>
      <c r="S25" s="598"/>
      <c r="T25" s="598"/>
      <c r="U25" s="599"/>
      <c r="V25" s="599"/>
      <c r="W25" s="599"/>
      <c r="X25" s="599"/>
      <c r="Y25" s="599"/>
      <c r="Z25" s="599"/>
      <c r="AA25" s="597"/>
      <c r="AB25" s="598"/>
      <c r="AC25" s="598"/>
      <c r="AD25" s="598"/>
      <c r="AE25" s="598"/>
      <c r="AF25" s="598"/>
      <c r="AG25" s="599"/>
      <c r="AH25" s="599"/>
      <c r="AI25" s="599"/>
      <c r="AJ25" s="599"/>
      <c r="AK25" s="599"/>
      <c r="AL25" s="599"/>
    </row>
    <row r="26" spans="1:85" ht="16.5" customHeight="1" x14ac:dyDescent="0.4">
      <c r="A26" s="138" t="s">
        <v>480</v>
      </c>
      <c r="B26" s="153"/>
      <c r="C26" s="153"/>
      <c r="D26" s="157" t="s">
        <v>481</v>
      </c>
      <c r="E26" s="155"/>
      <c r="F26" s="155"/>
      <c r="G26" s="155"/>
      <c r="H26" s="155"/>
      <c r="I26" s="155"/>
      <c r="J26" s="155"/>
      <c r="K26" s="155"/>
      <c r="L26" s="155"/>
      <c r="M26" s="155"/>
      <c r="N26" s="156"/>
      <c r="O26" s="617">
        <f>+O27+O28+O29+O30+O31</f>
        <v>0</v>
      </c>
      <c r="P26" s="599"/>
      <c r="Q26" s="599"/>
      <c r="R26" s="599"/>
      <c r="S26" s="599"/>
      <c r="T26" s="599"/>
      <c r="U26" s="599"/>
      <c r="V26" s="599"/>
      <c r="W26" s="599"/>
      <c r="X26" s="599"/>
      <c r="Y26" s="599"/>
      <c r="Z26" s="599"/>
      <c r="AA26" s="599">
        <f>+AA27+AA28+AA29+AA30+AA31</f>
        <v>0</v>
      </c>
      <c r="AB26" s="599"/>
      <c r="AC26" s="599"/>
      <c r="AD26" s="599"/>
      <c r="AE26" s="599"/>
      <c r="AF26" s="599"/>
      <c r="AG26" s="599"/>
      <c r="AH26" s="599"/>
      <c r="AI26" s="599"/>
      <c r="AJ26" s="599"/>
      <c r="AK26" s="599"/>
      <c r="AL26" s="599"/>
    </row>
    <row r="27" spans="1:85" ht="16.5" customHeight="1" x14ac:dyDescent="0.4">
      <c r="A27" s="138" t="s">
        <v>482</v>
      </c>
      <c r="B27" s="153"/>
      <c r="C27" s="153"/>
      <c r="D27" s="157" t="s">
        <v>483</v>
      </c>
      <c r="E27" s="155"/>
      <c r="F27" s="155"/>
      <c r="G27" s="155"/>
      <c r="H27" s="155"/>
      <c r="I27" s="155"/>
      <c r="J27" s="155"/>
      <c r="K27" s="155"/>
      <c r="L27" s="155"/>
      <c r="M27" s="155"/>
      <c r="N27" s="156"/>
      <c r="O27" s="597"/>
      <c r="P27" s="598"/>
      <c r="Q27" s="598"/>
      <c r="R27" s="598"/>
      <c r="S27" s="598"/>
      <c r="T27" s="598"/>
      <c r="U27" s="599"/>
      <c r="V27" s="599"/>
      <c r="W27" s="599"/>
      <c r="X27" s="599"/>
      <c r="Y27" s="599"/>
      <c r="Z27" s="599"/>
      <c r="AA27" s="598"/>
      <c r="AB27" s="598"/>
      <c r="AC27" s="598"/>
      <c r="AD27" s="598"/>
      <c r="AE27" s="598"/>
      <c r="AF27" s="598"/>
      <c r="AG27" s="599"/>
      <c r="AH27" s="599"/>
      <c r="AI27" s="599"/>
      <c r="AJ27" s="599"/>
      <c r="AK27" s="599"/>
      <c r="AL27" s="599"/>
    </row>
    <row r="28" spans="1:85" ht="16.5" customHeight="1" x14ac:dyDescent="0.4">
      <c r="A28" s="138" t="s">
        <v>484</v>
      </c>
      <c r="B28" s="153"/>
      <c r="C28" s="153"/>
      <c r="D28" s="157" t="s">
        <v>485</v>
      </c>
      <c r="E28" s="155"/>
      <c r="F28" s="155"/>
      <c r="G28" s="155"/>
      <c r="H28" s="155"/>
      <c r="I28" s="155"/>
      <c r="J28" s="155"/>
      <c r="K28" s="155"/>
      <c r="L28" s="155"/>
      <c r="M28" s="155"/>
      <c r="N28" s="156"/>
      <c r="O28" s="597"/>
      <c r="P28" s="598"/>
      <c r="Q28" s="598"/>
      <c r="R28" s="598"/>
      <c r="S28" s="598"/>
      <c r="T28" s="598"/>
      <c r="U28" s="599"/>
      <c r="V28" s="599"/>
      <c r="W28" s="599"/>
      <c r="X28" s="599"/>
      <c r="Y28" s="599"/>
      <c r="Z28" s="599"/>
      <c r="AA28" s="598"/>
      <c r="AB28" s="598"/>
      <c r="AC28" s="598"/>
      <c r="AD28" s="598"/>
      <c r="AE28" s="598"/>
      <c r="AF28" s="598"/>
      <c r="AG28" s="599"/>
      <c r="AH28" s="599"/>
      <c r="AI28" s="599"/>
      <c r="AJ28" s="599"/>
      <c r="AK28" s="599"/>
      <c r="AL28" s="599"/>
    </row>
    <row r="29" spans="1:85" ht="16.5" customHeight="1" x14ac:dyDescent="0.4">
      <c r="A29" s="138" t="s">
        <v>486</v>
      </c>
      <c r="B29" s="153"/>
      <c r="C29" s="153"/>
      <c r="D29" s="157" t="s">
        <v>487</v>
      </c>
      <c r="E29" s="155"/>
      <c r="F29" s="155"/>
      <c r="G29" s="155"/>
      <c r="H29" s="155"/>
      <c r="I29" s="155"/>
      <c r="J29" s="155"/>
      <c r="K29" s="155"/>
      <c r="L29" s="155"/>
      <c r="M29" s="155"/>
      <c r="N29" s="156"/>
      <c r="O29" s="620"/>
      <c r="P29" s="620"/>
      <c r="Q29" s="620"/>
      <c r="R29" s="620"/>
      <c r="S29" s="620"/>
      <c r="T29" s="597"/>
      <c r="U29" s="621"/>
      <c r="V29" s="622"/>
      <c r="W29" s="622"/>
      <c r="X29" s="622"/>
      <c r="Y29" s="622"/>
      <c r="Z29" s="617"/>
      <c r="AA29" s="623"/>
      <c r="AB29" s="620"/>
      <c r="AC29" s="620"/>
      <c r="AD29" s="620"/>
      <c r="AE29" s="620"/>
      <c r="AF29" s="597"/>
      <c r="AG29" s="621"/>
      <c r="AH29" s="622"/>
      <c r="AI29" s="622"/>
      <c r="AJ29" s="622"/>
      <c r="AK29" s="622"/>
      <c r="AL29" s="617"/>
    </row>
    <row r="30" spans="1:85" ht="16.5" customHeight="1" x14ac:dyDescent="0.4">
      <c r="A30" s="138" t="s">
        <v>488</v>
      </c>
      <c r="B30" s="153"/>
      <c r="C30" s="153"/>
      <c r="D30" s="157" t="s">
        <v>489</v>
      </c>
      <c r="E30" s="155"/>
      <c r="F30" s="155"/>
      <c r="G30" s="155"/>
      <c r="H30" s="155"/>
      <c r="I30" s="155"/>
      <c r="J30" s="155"/>
      <c r="K30" s="155"/>
      <c r="L30" s="155"/>
      <c r="M30" s="155"/>
      <c r="N30" s="156"/>
      <c r="O30" s="597"/>
      <c r="P30" s="598"/>
      <c r="Q30" s="598"/>
      <c r="R30" s="598"/>
      <c r="S30" s="598"/>
      <c r="T30" s="598"/>
      <c r="U30" s="599"/>
      <c r="V30" s="599"/>
      <c r="W30" s="599"/>
      <c r="X30" s="599"/>
      <c r="Y30" s="599"/>
      <c r="Z30" s="599"/>
      <c r="AA30" s="598"/>
      <c r="AB30" s="598"/>
      <c r="AC30" s="598"/>
      <c r="AD30" s="598"/>
      <c r="AE30" s="598"/>
      <c r="AF30" s="598"/>
      <c r="AG30" s="599"/>
      <c r="AH30" s="599"/>
      <c r="AI30" s="599"/>
      <c r="AJ30" s="599"/>
      <c r="AK30" s="599"/>
      <c r="AL30" s="599"/>
    </row>
    <row r="31" spans="1:85" ht="16.5" customHeight="1" x14ac:dyDescent="0.4">
      <c r="A31" s="138" t="s">
        <v>490</v>
      </c>
      <c r="B31" s="153"/>
      <c r="C31" s="153"/>
      <c r="D31" s="157" t="s">
        <v>491</v>
      </c>
      <c r="E31" s="155"/>
      <c r="F31" s="155"/>
      <c r="G31" s="155"/>
      <c r="H31" s="155"/>
      <c r="I31" s="155"/>
      <c r="J31" s="155"/>
      <c r="K31" s="155"/>
      <c r="L31" s="155"/>
      <c r="M31" s="155"/>
      <c r="N31" s="156"/>
      <c r="O31" s="597"/>
      <c r="P31" s="598"/>
      <c r="Q31" s="598"/>
      <c r="R31" s="598"/>
      <c r="S31" s="598"/>
      <c r="T31" s="598"/>
      <c r="U31" s="599"/>
      <c r="V31" s="599"/>
      <c r="W31" s="599"/>
      <c r="X31" s="599"/>
      <c r="Y31" s="599"/>
      <c r="Z31" s="599"/>
      <c r="AA31" s="598"/>
      <c r="AB31" s="598"/>
      <c r="AC31" s="598"/>
      <c r="AD31" s="598"/>
      <c r="AE31" s="598"/>
      <c r="AF31" s="598"/>
      <c r="AG31" s="599"/>
      <c r="AH31" s="599"/>
      <c r="AI31" s="599"/>
      <c r="AJ31" s="599"/>
      <c r="AK31" s="599"/>
      <c r="AL31" s="599"/>
    </row>
    <row r="32" spans="1:85" ht="16.5" customHeight="1" x14ac:dyDescent="0.4">
      <c r="A32" s="138" t="s">
        <v>492</v>
      </c>
      <c r="B32" s="153"/>
      <c r="C32" s="153"/>
      <c r="D32" s="157" t="s">
        <v>493</v>
      </c>
      <c r="E32" s="155"/>
      <c r="F32" s="155"/>
      <c r="G32" s="155"/>
      <c r="H32" s="155"/>
      <c r="I32" s="155"/>
      <c r="J32" s="155"/>
      <c r="K32" s="155"/>
      <c r="L32" s="155"/>
      <c r="M32" s="155"/>
      <c r="N32" s="156"/>
      <c r="O32" s="597"/>
      <c r="P32" s="598"/>
      <c r="Q32" s="598"/>
      <c r="R32" s="598"/>
      <c r="S32" s="598"/>
      <c r="T32" s="598"/>
      <c r="U32" s="599"/>
      <c r="V32" s="599"/>
      <c r="W32" s="599"/>
      <c r="X32" s="599"/>
      <c r="Y32" s="599"/>
      <c r="Z32" s="599"/>
      <c r="AA32" s="598"/>
      <c r="AB32" s="598"/>
      <c r="AC32" s="598"/>
      <c r="AD32" s="598"/>
      <c r="AE32" s="598"/>
      <c r="AF32" s="598"/>
      <c r="AG32" s="599"/>
      <c r="AH32" s="599"/>
      <c r="AI32" s="599"/>
      <c r="AJ32" s="599"/>
      <c r="AK32" s="599"/>
      <c r="AL32" s="599"/>
    </row>
    <row r="33" spans="1:38" ht="16.5" customHeight="1" x14ac:dyDescent="0.4">
      <c r="A33" s="138" t="s">
        <v>494</v>
      </c>
      <c r="B33" s="153"/>
      <c r="C33" s="153"/>
      <c r="D33" s="157" t="s">
        <v>495</v>
      </c>
      <c r="E33" s="155"/>
      <c r="F33" s="155"/>
      <c r="G33" s="155"/>
      <c r="H33" s="155"/>
      <c r="I33" s="155"/>
      <c r="J33" s="155"/>
      <c r="K33" s="155"/>
      <c r="L33" s="155"/>
      <c r="M33" s="155"/>
      <c r="N33" s="156"/>
      <c r="O33" s="597"/>
      <c r="P33" s="598"/>
      <c r="Q33" s="598"/>
      <c r="R33" s="598"/>
      <c r="S33" s="598"/>
      <c r="T33" s="598"/>
      <c r="U33" s="599"/>
      <c r="V33" s="599"/>
      <c r="W33" s="599"/>
      <c r="X33" s="599"/>
      <c r="Y33" s="599"/>
      <c r="Z33" s="599"/>
      <c r="AA33" s="598"/>
      <c r="AB33" s="598"/>
      <c r="AC33" s="598"/>
      <c r="AD33" s="598"/>
      <c r="AE33" s="598"/>
      <c r="AF33" s="598"/>
      <c r="AG33" s="599"/>
      <c r="AH33" s="599"/>
      <c r="AI33" s="599"/>
      <c r="AJ33" s="599"/>
      <c r="AK33" s="599"/>
      <c r="AL33" s="599"/>
    </row>
    <row r="34" spans="1:38" ht="16.5" customHeight="1" x14ac:dyDescent="0.4">
      <c r="A34" s="138" t="s">
        <v>496</v>
      </c>
      <c r="B34" s="153"/>
      <c r="C34" s="153"/>
      <c r="D34" s="157" t="s">
        <v>497</v>
      </c>
      <c r="E34" s="155"/>
      <c r="F34" s="155"/>
      <c r="G34" s="155"/>
      <c r="H34" s="155"/>
      <c r="I34" s="155"/>
      <c r="J34" s="155"/>
      <c r="K34" s="155"/>
      <c r="L34" s="155"/>
      <c r="M34" s="155"/>
      <c r="N34" s="156"/>
      <c r="O34" s="597"/>
      <c r="P34" s="598"/>
      <c r="Q34" s="598"/>
      <c r="R34" s="598"/>
      <c r="S34" s="598"/>
      <c r="T34" s="598"/>
      <c r="U34" s="599"/>
      <c r="V34" s="599"/>
      <c r="W34" s="599"/>
      <c r="X34" s="599"/>
      <c r="Y34" s="599"/>
      <c r="Z34" s="599"/>
      <c r="AA34" s="598"/>
      <c r="AB34" s="598"/>
      <c r="AC34" s="598"/>
      <c r="AD34" s="598"/>
      <c r="AE34" s="598"/>
      <c r="AF34" s="598"/>
      <c r="AG34" s="599"/>
      <c r="AH34" s="599"/>
      <c r="AI34" s="599"/>
      <c r="AJ34" s="599"/>
      <c r="AK34" s="599"/>
      <c r="AL34" s="599"/>
    </row>
    <row r="35" spans="1:38" ht="16.5" customHeight="1" x14ac:dyDescent="0.4">
      <c r="A35" s="138" t="s">
        <v>498</v>
      </c>
      <c r="B35" s="153"/>
      <c r="C35" s="153"/>
      <c r="D35" s="157" t="s">
        <v>499</v>
      </c>
      <c r="E35" s="155"/>
      <c r="F35" s="155"/>
      <c r="G35" s="155"/>
      <c r="H35" s="155"/>
      <c r="I35" s="155"/>
      <c r="J35" s="155"/>
      <c r="K35" s="155"/>
      <c r="L35" s="155"/>
      <c r="M35" s="155"/>
      <c r="N35" s="156"/>
      <c r="O35" s="597"/>
      <c r="P35" s="598"/>
      <c r="Q35" s="598"/>
      <c r="R35" s="598"/>
      <c r="S35" s="598"/>
      <c r="T35" s="598"/>
      <c r="U35" s="599"/>
      <c r="V35" s="599"/>
      <c r="W35" s="599"/>
      <c r="X35" s="599"/>
      <c r="Y35" s="599"/>
      <c r="Z35" s="599"/>
      <c r="AA35" s="598"/>
      <c r="AB35" s="598"/>
      <c r="AC35" s="598"/>
      <c r="AD35" s="598"/>
      <c r="AE35" s="598"/>
      <c r="AF35" s="598"/>
      <c r="AG35" s="599"/>
      <c r="AH35" s="599"/>
      <c r="AI35" s="599"/>
      <c r="AJ35" s="599"/>
      <c r="AK35" s="599"/>
      <c r="AL35" s="599"/>
    </row>
    <row r="36" spans="1:38" ht="16.5" customHeight="1" x14ac:dyDescent="0.4">
      <c r="A36" s="138" t="s">
        <v>500</v>
      </c>
      <c r="B36" s="153"/>
      <c r="C36" s="153"/>
      <c r="D36" s="154" t="s">
        <v>501</v>
      </c>
      <c r="E36" s="155"/>
      <c r="F36" s="155"/>
      <c r="G36" s="155"/>
      <c r="H36" s="155"/>
      <c r="I36" s="155"/>
      <c r="J36" s="155"/>
      <c r="K36" s="155"/>
      <c r="L36" s="155"/>
      <c r="M36" s="155"/>
      <c r="N36" s="156"/>
      <c r="O36" s="617"/>
      <c r="P36" s="599"/>
      <c r="Q36" s="599"/>
      <c r="R36" s="599"/>
      <c r="S36" s="599"/>
      <c r="T36" s="599"/>
      <c r="U36" s="599">
        <f>+O37+O38+O39+O40+O46+O60+O71+O75+O76+O77+O78</f>
        <v>53327929610</v>
      </c>
      <c r="V36" s="599"/>
      <c r="W36" s="599"/>
      <c r="X36" s="599"/>
      <c r="Y36" s="599"/>
      <c r="Z36" s="599"/>
      <c r="AA36" s="599"/>
      <c r="AB36" s="599"/>
      <c r="AC36" s="599"/>
      <c r="AD36" s="599"/>
      <c r="AE36" s="599"/>
      <c r="AF36" s="599"/>
      <c r="AG36" s="599">
        <f>+AA37+AA38+AA39+AA40+AA46+AA60+AA71+AA75+AA76+AA77+AA78</f>
        <v>5481403505</v>
      </c>
      <c r="AH36" s="599"/>
      <c r="AI36" s="599"/>
      <c r="AJ36" s="599"/>
      <c r="AK36" s="599"/>
      <c r="AL36" s="599"/>
    </row>
    <row r="37" spans="1:38" ht="16.5" customHeight="1" x14ac:dyDescent="0.4">
      <c r="A37" s="138" t="s">
        <v>502</v>
      </c>
      <c r="B37" s="153"/>
      <c r="C37" s="153"/>
      <c r="D37" s="157" t="s">
        <v>503</v>
      </c>
      <c r="E37" s="155"/>
      <c r="F37" s="155"/>
      <c r="G37" s="155"/>
      <c r="H37" s="155"/>
      <c r="I37" s="155"/>
      <c r="J37" s="155"/>
      <c r="K37" s="155"/>
      <c r="L37" s="155"/>
      <c r="M37" s="155"/>
      <c r="N37" s="156"/>
      <c r="O37" s="597"/>
      <c r="P37" s="598"/>
      <c r="Q37" s="598"/>
      <c r="R37" s="598"/>
      <c r="S37" s="598"/>
      <c r="T37" s="598"/>
      <c r="U37" s="599"/>
      <c r="V37" s="599"/>
      <c r="W37" s="599"/>
      <c r="X37" s="599"/>
      <c r="Y37" s="599"/>
      <c r="Z37" s="599"/>
      <c r="AA37" s="598"/>
      <c r="AB37" s="598"/>
      <c r="AC37" s="598"/>
      <c r="AD37" s="598"/>
      <c r="AE37" s="598"/>
      <c r="AF37" s="598"/>
      <c r="AG37" s="599"/>
      <c r="AH37" s="599"/>
      <c r="AI37" s="599"/>
      <c r="AJ37" s="599"/>
      <c r="AK37" s="599"/>
      <c r="AL37" s="599"/>
    </row>
    <row r="38" spans="1:38" ht="16.5" customHeight="1" x14ac:dyDescent="0.4">
      <c r="A38" s="138" t="s">
        <v>504</v>
      </c>
      <c r="B38" s="153"/>
      <c r="C38" s="153"/>
      <c r="D38" s="157" t="s">
        <v>505</v>
      </c>
      <c r="E38" s="155"/>
      <c r="F38" s="155"/>
      <c r="G38" s="155"/>
      <c r="H38" s="155"/>
      <c r="I38" s="155"/>
      <c r="J38" s="155"/>
      <c r="K38" s="155"/>
      <c r="L38" s="155"/>
      <c r="M38" s="155"/>
      <c r="N38" s="156"/>
      <c r="O38" s="597"/>
      <c r="P38" s="598"/>
      <c r="Q38" s="598"/>
      <c r="R38" s="598"/>
      <c r="S38" s="598"/>
      <c r="T38" s="598"/>
      <c r="U38" s="599"/>
      <c r="V38" s="599"/>
      <c r="W38" s="599"/>
      <c r="X38" s="599"/>
      <c r="Y38" s="599"/>
      <c r="Z38" s="599"/>
      <c r="AA38" s="598"/>
      <c r="AB38" s="598"/>
      <c r="AC38" s="598"/>
      <c r="AD38" s="598"/>
      <c r="AE38" s="598"/>
      <c r="AF38" s="598"/>
      <c r="AG38" s="599"/>
      <c r="AH38" s="599"/>
      <c r="AI38" s="599"/>
      <c r="AJ38" s="599"/>
      <c r="AK38" s="599"/>
      <c r="AL38" s="599"/>
    </row>
    <row r="39" spans="1:38" ht="16.5" customHeight="1" x14ac:dyDescent="0.4">
      <c r="A39" s="138" t="s">
        <v>506</v>
      </c>
      <c r="B39" s="153"/>
      <c r="C39" s="153"/>
      <c r="D39" s="157" t="s">
        <v>507</v>
      </c>
      <c r="E39" s="155"/>
      <c r="F39" s="155"/>
      <c r="G39" s="155"/>
      <c r="H39" s="155"/>
      <c r="I39" s="155"/>
      <c r="J39" s="155"/>
      <c r="K39" s="155"/>
      <c r="L39" s="155"/>
      <c r="M39" s="155"/>
      <c r="N39" s="156"/>
      <c r="O39" s="597"/>
      <c r="P39" s="598"/>
      <c r="Q39" s="598"/>
      <c r="R39" s="598"/>
      <c r="S39" s="598"/>
      <c r="T39" s="598"/>
      <c r="U39" s="599"/>
      <c r="V39" s="599"/>
      <c r="W39" s="599"/>
      <c r="X39" s="599"/>
      <c r="Y39" s="599"/>
      <c r="Z39" s="599"/>
      <c r="AA39" s="598"/>
      <c r="AB39" s="598"/>
      <c r="AC39" s="598"/>
      <c r="AD39" s="598"/>
      <c r="AE39" s="598"/>
      <c r="AF39" s="598"/>
      <c r="AG39" s="599"/>
      <c r="AH39" s="599"/>
      <c r="AI39" s="599"/>
      <c r="AJ39" s="599"/>
      <c r="AK39" s="599"/>
      <c r="AL39" s="599"/>
    </row>
    <row r="40" spans="1:38" ht="16.5" customHeight="1" x14ac:dyDescent="0.4">
      <c r="A40" s="138" t="s">
        <v>508</v>
      </c>
      <c r="B40" s="153"/>
      <c r="C40" s="153"/>
      <c r="D40" s="157" t="s">
        <v>509</v>
      </c>
      <c r="E40" s="155"/>
      <c r="F40" s="155"/>
      <c r="G40" s="155"/>
      <c r="H40" s="155"/>
      <c r="I40" s="155"/>
      <c r="J40" s="155"/>
      <c r="K40" s="155"/>
      <c r="L40" s="155"/>
      <c r="M40" s="155"/>
      <c r="N40" s="156"/>
      <c r="O40" s="617">
        <f>+O41+O42+O43+O44+O45</f>
        <v>0</v>
      </c>
      <c r="P40" s="599"/>
      <c r="Q40" s="599"/>
      <c r="R40" s="599"/>
      <c r="S40" s="599"/>
      <c r="T40" s="599"/>
      <c r="U40" s="599"/>
      <c r="V40" s="599"/>
      <c r="W40" s="599"/>
      <c r="X40" s="599"/>
      <c r="Y40" s="599"/>
      <c r="Z40" s="599"/>
      <c r="AA40" s="599">
        <f>+AA41+AA42+AA43+AA44+AA45</f>
        <v>0</v>
      </c>
      <c r="AB40" s="599"/>
      <c r="AC40" s="599"/>
      <c r="AD40" s="599"/>
      <c r="AE40" s="599"/>
      <c r="AF40" s="599"/>
      <c r="AG40" s="599"/>
      <c r="AH40" s="599"/>
      <c r="AI40" s="599"/>
      <c r="AJ40" s="599"/>
      <c r="AK40" s="599"/>
      <c r="AL40" s="599"/>
    </row>
    <row r="41" spans="1:38" ht="16.5" customHeight="1" x14ac:dyDescent="0.4">
      <c r="A41" s="138" t="s">
        <v>510</v>
      </c>
      <c r="B41" s="153"/>
      <c r="C41" s="153"/>
      <c r="D41" s="157" t="s">
        <v>511</v>
      </c>
      <c r="E41" s="155"/>
      <c r="F41" s="155"/>
      <c r="G41" s="155"/>
      <c r="H41" s="155"/>
      <c r="I41" s="155"/>
      <c r="J41" s="155"/>
      <c r="K41" s="155"/>
      <c r="L41" s="155"/>
      <c r="M41" s="155"/>
      <c r="N41" s="156"/>
      <c r="O41" s="597"/>
      <c r="P41" s="598"/>
      <c r="Q41" s="598"/>
      <c r="R41" s="598"/>
      <c r="S41" s="598"/>
      <c r="T41" s="598"/>
      <c r="U41" s="599"/>
      <c r="V41" s="599"/>
      <c r="W41" s="599"/>
      <c r="X41" s="599"/>
      <c r="Y41" s="599"/>
      <c r="Z41" s="599"/>
      <c r="AA41" s="598"/>
      <c r="AB41" s="598"/>
      <c r="AC41" s="598"/>
      <c r="AD41" s="598"/>
      <c r="AE41" s="598"/>
      <c r="AF41" s="598"/>
      <c r="AG41" s="599"/>
      <c r="AH41" s="599"/>
      <c r="AI41" s="599"/>
      <c r="AJ41" s="599"/>
      <c r="AK41" s="599"/>
      <c r="AL41" s="599"/>
    </row>
    <row r="42" spans="1:38" ht="16.5" customHeight="1" x14ac:dyDescent="0.4">
      <c r="A42" s="138" t="s">
        <v>512</v>
      </c>
      <c r="B42" s="153"/>
      <c r="C42" s="153"/>
      <c r="D42" s="157" t="s">
        <v>513</v>
      </c>
      <c r="E42" s="155"/>
      <c r="F42" s="155"/>
      <c r="G42" s="155"/>
      <c r="H42" s="155"/>
      <c r="I42" s="155"/>
      <c r="J42" s="155"/>
      <c r="K42" s="155"/>
      <c r="L42" s="155"/>
      <c r="M42" s="155"/>
      <c r="N42" s="156"/>
      <c r="O42" s="597"/>
      <c r="P42" s="598"/>
      <c r="Q42" s="598"/>
      <c r="R42" s="598"/>
      <c r="S42" s="598"/>
      <c r="T42" s="598"/>
      <c r="U42" s="599"/>
      <c r="V42" s="599"/>
      <c r="W42" s="599"/>
      <c r="X42" s="599"/>
      <c r="Y42" s="599"/>
      <c r="Z42" s="599"/>
      <c r="AA42" s="598"/>
      <c r="AB42" s="598"/>
      <c r="AC42" s="598"/>
      <c r="AD42" s="598"/>
      <c r="AE42" s="598"/>
      <c r="AF42" s="598"/>
      <c r="AG42" s="599"/>
      <c r="AH42" s="599"/>
      <c r="AI42" s="599"/>
      <c r="AJ42" s="599"/>
      <c r="AK42" s="599"/>
      <c r="AL42" s="599"/>
    </row>
    <row r="43" spans="1:38" ht="16.5" customHeight="1" x14ac:dyDescent="0.4">
      <c r="A43" s="138" t="s">
        <v>514</v>
      </c>
      <c r="B43" s="153"/>
      <c r="C43" s="153"/>
      <c r="D43" s="157" t="s">
        <v>515</v>
      </c>
      <c r="E43" s="155"/>
      <c r="F43" s="155"/>
      <c r="G43" s="155"/>
      <c r="H43" s="155"/>
      <c r="I43" s="155"/>
      <c r="J43" s="155"/>
      <c r="K43" s="155"/>
      <c r="L43" s="155"/>
      <c r="M43" s="155"/>
      <c r="N43" s="156"/>
      <c r="O43" s="597"/>
      <c r="P43" s="598"/>
      <c r="Q43" s="598"/>
      <c r="R43" s="598"/>
      <c r="S43" s="598"/>
      <c r="T43" s="598"/>
      <c r="U43" s="599"/>
      <c r="V43" s="599"/>
      <c r="W43" s="599"/>
      <c r="X43" s="599"/>
      <c r="Y43" s="599"/>
      <c r="Z43" s="599"/>
      <c r="AA43" s="598"/>
      <c r="AB43" s="598"/>
      <c r="AC43" s="598"/>
      <c r="AD43" s="598"/>
      <c r="AE43" s="598"/>
      <c r="AF43" s="598"/>
      <c r="AG43" s="599"/>
      <c r="AH43" s="599"/>
      <c r="AI43" s="599"/>
      <c r="AJ43" s="599"/>
      <c r="AK43" s="599"/>
      <c r="AL43" s="599"/>
    </row>
    <row r="44" spans="1:38" ht="16.5" customHeight="1" x14ac:dyDescent="0.4">
      <c r="A44" s="138" t="s">
        <v>516</v>
      </c>
      <c r="B44" s="153"/>
      <c r="C44" s="153"/>
      <c r="D44" s="157" t="s">
        <v>517</v>
      </c>
      <c r="E44" s="155"/>
      <c r="F44" s="155"/>
      <c r="G44" s="155"/>
      <c r="H44" s="155"/>
      <c r="I44" s="155"/>
      <c r="J44" s="155"/>
      <c r="K44" s="155"/>
      <c r="L44" s="155"/>
      <c r="M44" s="155"/>
      <c r="N44" s="156"/>
      <c r="O44" s="597"/>
      <c r="P44" s="598"/>
      <c r="Q44" s="598"/>
      <c r="R44" s="598"/>
      <c r="S44" s="598"/>
      <c r="T44" s="598"/>
      <c r="U44" s="599"/>
      <c r="V44" s="599"/>
      <c r="W44" s="599"/>
      <c r="X44" s="599"/>
      <c r="Y44" s="599"/>
      <c r="Z44" s="599"/>
      <c r="AA44" s="598"/>
      <c r="AB44" s="598"/>
      <c r="AC44" s="598"/>
      <c r="AD44" s="598"/>
      <c r="AE44" s="598"/>
      <c r="AF44" s="598"/>
      <c r="AG44" s="599"/>
      <c r="AH44" s="599"/>
      <c r="AI44" s="599"/>
      <c r="AJ44" s="599"/>
      <c r="AK44" s="599"/>
      <c r="AL44" s="599"/>
    </row>
    <row r="45" spans="1:38" ht="16.5" customHeight="1" x14ac:dyDescent="0.4">
      <c r="A45" s="138" t="s">
        <v>518</v>
      </c>
      <c r="B45" s="153"/>
      <c r="C45" s="153"/>
      <c r="D45" s="157" t="s">
        <v>491</v>
      </c>
      <c r="E45" s="155"/>
      <c r="F45" s="155"/>
      <c r="G45" s="155"/>
      <c r="H45" s="155"/>
      <c r="I45" s="155"/>
      <c r="J45" s="155"/>
      <c r="K45" s="155"/>
      <c r="L45" s="155"/>
      <c r="M45" s="155"/>
      <c r="N45" s="156"/>
      <c r="O45" s="597"/>
      <c r="P45" s="598"/>
      <c r="Q45" s="598"/>
      <c r="R45" s="598"/>
      <c r="S45" s="598"/>
      <c r="T45" s="598"/>
      <c r="U45" s="599"/>
      <c r="V45" s="599"/>
      <c r="W45" s="599"/>
      <c r="X45" s="599"/>
      <c r="Y45" s="599"/>
      <c r="Z45" s="599"/>
      <c r="AA45" s="598"/>
      <c r="AB45" s="598"/>
      <c r="AC45" s="598"/>
      <c r="AD45" s="598"/>
      <c r="AE45" s="598"/>
      <c r="AF45" s="598"/>
      <c r="AG45" s="599"/>
      <c r="AH45" s="599"/>
      <c r="AI45" s="599"/>
      <c r="AJ45" s="599"/>
      <c r="AK45" s="599"/>
      <c r="AL45" s="599"/>
    </row>
    <row r="46" spans="1:38" ht="16.5" customHeight="1" x14ac:dyDescent="0.4">
      <c r="A46" s="138" t="s">
        <v>519</v>
      </c>
      <c r="B46" s="153"/>
      <c r="C46" s="153"/>
      <c r="D46" s="157" t="s">
        <v>520</v>
      </c>
      <c r="E46" s="155"/>
      <c r="F46" s="155"/>
      <c r="G46" s="155"/>
      <c r="H46" s="155"/>
      <c r="I46" s="155"/>
      <c r="J46" s="155"/>
      <c r="K46" s="155"/>
      <c r="L46" s="155"/>
      <c r="M46" s="155"/>
      <c r="N46" s="156"/>
      <c r="O46" s="617">
        <f>+O47+O48+O49+O50+O51+O52+O53+O54+O55+O56+O57+O58+O59</f>
        <v>53258453466</v>
      </c>
      <c r="P46" s="599"/>
      <c r="Q46" s="599"/>
      <c r="R46" s="599"/>
      <c r="S46" s="599"/>
      <c r="T46" s="599"/>
      <c r="U46" s="599"/>
      <c r="V46" s="599"/>
      <c r="W46" s="599"/>
      <c r="X46" s="599"/>
      <c r="Y46" s="599"/>
      <c r="Z46" s="599"/>
      <c r="AA46" s="599">
        <f>+AA47+AA48+AA49+AA50+AA51+AA52+AA53+AA54+AA55+AA56+AA57+AA58+AA59</f>
        <v>5481403505</v>
      </c>
      <c r="AB46" s="599"/>
      <c r="AC46" s="599"/>
      <c r="AD46" s="599"/>
      <c r="AE46" s="599"/>
      <c r="AF46" s="599"/>
      <c r="AG46" s="599"/>
      <c r="AH46" s="599"/>
      <c r="AI46" s="599"/>
      <c r="AJ46" s="599"/>
      <c r="AK46" s="599"/>
      <c r="AL46" s="599"/>
    </row>
    <row r="47" spans="1:38" ht="16.5" customHeight="1" x14ac:dyDescent="0.4">
      <c r="A47" s="138" t="s">
        <v>521</v>
      </c>
      <c r="B47" s="153"/>
      <c r="C47" s="153"/>
      <c r="D47" s="157" t="s">
        <v>522</v>
      </c>
      <c r="E47" s="155"/>
      <c r="F47" s="155"/>
      <c r="G47" s="155"/>
      <c r="H47" s="155"/>
      <c r="I47" s="155"/>
      <c r="J47" s="155"/>
      <c r="K47" s="155"/>
      <c r="L47" s="155"/>
      <c r="M47" s="155"/>
      <c r="N47" s="156"/>
      <c r="O47" s="618"/>
      <c r="P47" s="619"/>
      <c r="Q47" s="619"/>
      <c r="R47" s="619"/>
      <c r="S47" s="619"/>
      <c r="T47" s="619"/>
      <c r="U47" s="599"/>
      <c r="V47" s="599"/>
      <c r="W47" s="599"/>
      <c r="X47" s="599"/>
      <c r="Y47" s="599"/>
      <c r="Z47" s="599"/>
      <c r="AA47" s="598"/>
      <c r="AB47" s="598"/>
      <c r="AC47" s="598"/>
      <c r="AD47" s="598"/>
      <c r="AE47" s="598"/>
      <c r="AF47" s="598"/>
      <c r="AG47" s="599"/>
      <c r="AH47" s="599"/>
      <c r="AI47" s="599"/>
      <c r="AJ47" s="599"/>
      <c r="AK47" s="599"/>
      <c r="AL47" s="599"/>
    </row>
    <row r="48" spans="1:38" ht="16.5" customHeight="1" x14ac:dyDescent="0.4">
      <c r="A48" s="138" t="s">
        <v>523</v>
      </c>
      <c r="B48" s="153"/>
      <c r="C48" s="153"/>
      <c r="D48" s="157" t="s">
        <v>524</v>
      </c>
      <c r="E48" s="155"/>
      <c r="F48" s="155"/>
      <c r="G48" s="155"/>
      <c r="H48" s="155"/>
      <c r="I48" s="155"/>
      <c r="J48" s="155"/>
      <c r="K48" s="155"/>
      <c r="L48" s="155"/>
      <c r="M48" s="155"/>
      <c r="N48" s="156"/>
      <c r="O48" s="618"/>
      <c r="P48" s="619"/>
      <c r="Q48" s="619"/>
      <c r="R48" s="619"/>
      <c r="S48" s="619"/>
      <c r="T48" s="619"/>
      <c r="U48" s="599"/>
      <c r="V48" s="599"/>
      <c r="W48" s="599"/>
      <c r="X48" s="599"/>
      <c r="Y48" s="599"/>
      <c r="Z48" s="599"/>
      <c r="AA48" s="598"/>
      <c r="AB48" s="598"/>
      <c r="AC48" s="598"/>
      <c r="AD48" s="598"/>
      <c r="AE48" s="598"/>
      <c r="AF48" s="598"/>
      <c r="AG48" s="599"/>
      <c r="AH48" s="599"/>
      <c r="AI48" s="599"/>
      <c r="AJ48" s="599"/>
      <c r="AK48" s="599"/>
      <c r="AL48" s="599"/>
    </row>
    <row r="49" spans="1:38" ht="16.5" customHeight="1" x14ac:dyDescent="0.4">
      <c r="A49" s="138" t="s">
        <v>525</v>
      </c>
      <c r="B49" s="153"/>
      <c r="C49" s="153"/>
      <c r="D49" s="157" t="s">
        <v>526</v>
      </c>
      <c r="E49" s="155"/>
      <c r="F49" s="155"/>
      <c r="G49" s="155"/>
      <c r="H49" s="155"/>
      <c r="I49" s="155"/>
      <c r="J49" s="155"/>
      <c r="K49" s="155"/>
      <c r="L49" s="155"/>
      <c r="M49" s="155"/>
      <c r="N49" s="156"/>
      <c r="O49" s="618"/>
      <c r="P49" s="619"/>
      <c r="Q49" s="619"/>
      <c r="R49" s="619"/>
      <c r="S49" s="619"/>
      <c r="T49" s="619"/>
      <c r="U49" s="599"/>
      <c r="V49" s="599"/>
      <c r="W49" s="599"/>
      <c r="X49" s="599"/>
      <c r="Y49" s="599"/>
      <c r="Z49" s="599"/>
      <c r="AA49" s="598"/>
      <c r="AB49" s="598"/>
      <c r="AC49" s="598"/>
      <c r="AD49" s="598"/>
      <c r="AE49" s="598"/>
      <c r="AF49" s="598"/>
      <c r="AG49" s="599"/>
      <c r="AH49" s="599"/>
      <c r="AI49" s="599"/>
      <c r="AJ49" s="599"/>
      <c r="AK49" s="599"/>
      <c r="AL49" s="599"/>
    </row>
    <row r="50" spans="1:38" ht="16.5" customHeight="1" x14ac:dyDescent="0.4">
      <c r="A50" s="138" t="s">
        <v>527</v>
      </c>
      <c r="B50" s="153"/>
      <c r="C50" s="153"/>
      <c r="D50" s="157" t="s">
        <v>528</v>
      </c>
      <c r="E50" s="155"/>
      <c r="F50" s="155"/>
      <c r="G50" s="155"/>
      <c r="H50" s="155"/>
      <c r="I50" s="155"/>
      <c r="J50" s="155"/>
      <c r="K50" s="155"/>
      <c r="L50" s="155"/>
      <c r="M50" s="155"/>
      <c r="N50" s="156"/>
      <c r="O50" s="618"/>
      <c r="P50" s="619"/>
      <c r="Q50" s="619"/>
      <c r="R50" s="619"/>
      <c r="S50" s="619"/>
      <c r="T50" s="619"/>
      <c r="U50" s="599"/>
      <c r="V50" s="599"/>
      <c r="W50" s="599"/>
      <c r="X50" s="599"/>
      <c r="Y50" s="599"/>
      <c r="Z50" s="599"/>
      <c r="AA50" s="598"/>
      <c r="AB50" s="598"/>
      <c r="AC50" s="598"/>
      <c r="AD50" s="598"/>
      <c r="AE50" s="598"/>
      <c r="AF50" s="598"/>
      <c r="AG50" s="599"/>
      <c r="AH50" s="599"/>
      <c r="AI50" s="599"/>
      <c r="AJ50" s="599"/>
      <c r="AK50" s="599"/>
      <c r="AL50" s="599"/>
    </row>
    <row r="51" spans="1:38" ht="16.5" customHeight="1" x14ac:dyDescent="0.4">
      <c r="A51" s="138" t="s">
        <v>529</v>
      </c>
      <c r="B51" s="153"/>
      <c r="C51" s="153"/>
      <c r="D51" s="157" t="s">
        <v>530</v>
      </c>
      <c r="E51" s="155"/>
      <c r="F51" s="155"/>
      <c r="G51" s="155"/>
      <c r="H51" s="155"/>
      <c r="I51" s="155"/>
      <c r="J51" s="155"/>
      <c r="K51" s="155"/>
      <c r="L51" s="155"/>
      <c r="M51" s="155"/>
      <c r="N51" s="156"/>
      <c r="O51" s="618"/>
      <c r="P51" s="619"/>
      <c r="Q51" s="619"/>
      <c r="R51" s="619"/>
      <c r="S51" s="619"/>
      <c r="T51" s="619"/>
      <c r="U51" s="599"/>
      <c r="V51" s="599"/>
      <c r="W51" s="599"/>
      <c r="X51" s="599"/>
      <c r="Y51" s="599"/>
      <c r="Z51" s="599"/>
      <c r="AA51" s="598"/>
      <c r="AB51" s="598"/>
      <c r="AC51" s="598"/>
      <c r="AD51" s="598"/>
      <c r="AE51" s="598"/>
      <c r="AF51" s="598"/>
      <c r="AG51" s="599"/>
      <c r="AH51" s="599"/>
      <c r="AI51" s="599"/>
      <c r="AJ51" s="599"/>
      <c r="AK51" s="599"/>
      <c r="AL51" s="599"/>
    </row>
    <row r="52" spans="1:38" ht="16.5" customHeight="1" x14ac:dyDescent="0.4">
      <c r="A52" s="138" t="s">
        <v>531</v>
      </c>
      <c r="B52" s="153"/>
      <c r="C52" s="153"/>
      <c r="D52" s="157" t="s">
        <v>532</v>
      </c>
      <c r="E52" s="155"/>
      <c r="F52" s="155"/>
      <c r="G52" s="155"/>
      <c r="H52" s="155"/>
      <c r="I52" s="155"/>
      <c r="J52" s="155"/>
      <c r="K52" s="155"/>
      <c r="L52" s="155"/>
      <c r="M52" s="155"/>
      <c r="N52" s="156"/>
      <c r="O52" s="618"/>
      <c r="P52" s="619"/>
      <c r="Q52" s="619"/>
      <c r="R52" s="619"/>
      <c r="S52" s="619"/>
      <c r="T52" s="619"/>
      <c r="U52" s="599"/>
      <c r="V52" s="599"/>
      <c r="W52" s="599"/>
      <c r="X52" s="599"/>
      <c r="Y52" s="599"/>
      <c r="Z52" s="599"/>
      <c r="AA52" s="598"/>
      <c r="AB52" s="598"/>
      <c r="AC52" s="598"/>
      <c r="AD52" s="598"/>
      <c r="AE52" s="598"/>
      <c r="AF52" s="598"/>
      <c r="AG52" s="599"/>
      <c r="AH52" s="599"/>
      <c r="AI52" s="599"/>
      <c r="AJ52" s="599"/>
      <c r="AK52" s="599"/>
      <c r="AL52" s="599"/>
    </row>
    <row r="53" spans="1:38" ht="16.5" customHeight="1" x14ac:dyDescent="0.4">
      <c r="A53" s="138" t="s">
        <v>533</v>
      </c>
      <c r="B53" s="153"/>
      <c r="C53" s="153"/>
      <c r="D53" s="157" t="s">
        <v>534</v>
      </c>
      <c r="E53" s="155"/>
      <c r="F53" s="155"/>
      <c r="G53" s="155"/>
      <c r="H53" s="155"/>
      <c r="I53" s="155"/>
      <c r="J53" s="155"/>
      <c r="K53" s="155"/>
      <c r="L53" s="155"/>
      <c r="M53" s="155"/>
      <c r="N53" s="156"/>
      <c r="O53" s="618"/>
      <c r="P53" s="619"/>
      <c r="Q53" s="619"/>
      <c r="R53" s="619"/>
      <c r="S53" s="619"/>
      <c r="T53" s="619"/>
      <c r="U53" s="599"/>
      <c r="V53" s="599"/>
      <c r="W53" s="599"/>
      <c r="X53" s="599"/>
      <c r="Y53" s="599"/>
      <c r="Z53" s="599"/>
      <c r="AA53" s="598"/>
      <c r="AB53" s="598"/>
      <c r="AC53" s="598"/>
      <c r="AD53" s="598"/>
      <c r="AE53" s="598"/>
      <c r="AF53" s="598"/>
      <c r="AG53" s="599"/>
      <c r="AH53" s="599"/>
      <c r="AI53" s="599"/>
      <c r="AJ53" s="599"/>
      <c r="AK53" s="599"/>
      <c r="AL53" s="599"/>
    </row>
    <row r="54" spans="1:38" ht="16.5" customHeight="1" x14ac:dyDescent="0.4">
      <c r="A54" s="138" t="s">
        <v>535</v>
      </c>
      <c r="B54" s="153"/>
      <c r="C54" s="153"/>
      <c r="D54" s="157" t="s">
        <v>536</v>
      </c>
      <c r="E54" s="155"/>
      <c r="F54" s="155"/>
      <c r="G54" s="155"/>
      <c r="H54" s="155"/>
      <c r="I54" s="155"/>
      <c r="J54" s="155"/>
      <c r="K54" s="155"/>
      <c r="L54" s="155"/>
      <c r="M54" s="155"/>
      <c r="N54" s="156"/>
      <c r="O54" s="618">
        <v>53258453466</v>
      </c>
      <c r="P54" s="619"/>
      <c r="Q54" s="619"/>
      <c r="R54" s="619"/>
      <c r="S54" s="619"/>
      <c r="T54" s="619"/>
      <c r="U54" s="599"/>
      <c r="V54" s="599"/>
      <c r="W54" s="599"/>
      <c r="X54" s="599"/>
      <c r="Y54" s="599"/>
      <c r="Z54" s="599"/>
      <c r="AA54" s="598">
        <v>5481403505</v>
      </c>
      <c r="AB54" s="598"/>
      <c r="AC54" s="598"/>
      <c r="AD54" s="598"/>
      <c r="AE54" s="598"/>
      <c r="AF54" s="598"/>
      <c r="AG54" s="599"/>
      <c r="AH54" s="599"/>
      <c r="AI54" s="599"/>
      <c r="AJ54" s="599"/>
      <c r="AK54" s="599"/>
      <c r="AL54" s="599"/>
    </row>
    <row r="55" spans="1:38" ht="16.5" customHeight="1" x14ac:dyDescent="0.4">
      <c r="A55" s="138" t="s">
        <v>537</v>
      </c>
      <c r="B55" s="153"/>
      <c r="C55" s="153"/>
      <c r="D55" s="157" t="s">
        <v>538</v>
      </c>
      <c r="E55" s="155"/>
      <c r="F55" s="155"/>
      <c r="G55" s="155"/>
      <c r="H55" s="155"/>
      <c r="I55" s="155"/>
      <c r="J55" s="155"/>
      <c r="K55" s="155"/>
      <c r="L55" s="155"/>
      <c r="M55" s="155"/>
      <c r="N55" s="156"/>
      <c r="O55" s="618"/>
      <c r="P55" s="619"/>
      <c r="Q55" s="619"/>
      <c r="R55" s="619"/>
      <c r="S55" s="619"/>
      <c r="T55" s="619"/>
      <c r="U55" s="599"/>
      <c r="V55" s="599"/>
      <c r="W55" s="599"/>
      <c r="X55" s="599"/>
      <c r="Y55" s="599"/>
      <c r="Z55" s="599"/>
      <c r="AA55" s="598"/>
      <c r="AB55" s="598"/>
      <c r="AC55" s="598"/>
      <c r="AD55" s="598"/>
      <c r="AE55" s="598"/>
      <c r="AF55" s="598"/>
      <c r="AG55" s="599"/>
      <c r="AH55" s="599"/>
      <c r="AI55" s="599"/>
      <c r="AJ55" s="599"/>
      <c r="AK55" s="599"/>
      <c r="AL55" s="599"/>
    </row>
    <row r="56" spans="1:38" ht="16.5" customHeight="1" x14ac:dyDescent="0.4">
      <c r="A56" s="138" t="s">
        <v>539</v>
      </c>
      <c r="B56" s="153"/>
      <c r="C56" s="153"/>
      <c r="D56" s="157" t="s">
        <v>540</v>
      </c>
      <c r="E56" s="155"/>
      <c r="F56" s="155"/>
      <c r="G56" s="155"/>
      <c r="H56" s="155"/>
      <c r="I56" s="155"/>
      <c r="J56" s="155"/>
      <c r="K56" s="155"/>
      <c r="L56" s="155"/>
      <c r="M56" s="155"/>
      <c r="N56" s="156"/>
      <c r="O56" s="618"/>
      <c r="P56" s="619"/>
      <c r="Q56" s="619"/>
      <c r="R56" s="619"/>
      <c r="S56" s="619"/>
      <c r="T56" s="619"/>
      <c r="U56" s="599"/>
      <c r="V56" s="599"/>
      <c r="W56" s="599"/>
      <c r="X56" s="599"/>
      <c r="Y56" s="599"/>
      <c r="Z56" s="599"/>
      <c r="AA56" s="598"/>
      <c r="AB56" s="598"/>
      <c r="AC56" s="598"/>
      <c r="AD56" s="598"/>
      <c r="AE56" s="598"/>
      <c r="AF56" s="598"/>
      <c r="AG56" s="599"/>
      <c r="AH56" s="599"/>
      <c r="AI56" s="599"/>
      <c r="AJ56" s="599"/>
      <c r="AK56" s="599"/>
      <c r="AL56" s="599"/>
    </row>
    <row r="57" spans="1:38" ht="16.5" customHeight="1" x14ac:dyDescent="0.4">
      <c r="A57" s="138" t="s">
        <v>541</v>
      </c>
      <c r="B57" s="153"/>
      <c r="C57" s="153"/>
      <c r="D57" s="157" t="s">
        <v>542</v>
      </c>
      <c r="E57" s="155"/>
      <c r="F57" s="155"/>
      <c r="G57" s="155"/>
      <c r="H57" s="155"/>
      <c r="I57" s="155"/>
      <c r="J57" s="155"/>
      <c r="K57" s="155"/>
      <c r="L57" s="155"/>
      <c r="M57" s="155"/>
      <c r="N57" s="156"/>
      <c r="O57" s="618"/>
      <c r="P57" s="619"/>
      <c r="Q57" s="619"/>
      <c r="R57" s="619"/>
      <c r="S57" s="619"/>
      <c r="T57" s="619"/>
      <c r="U57" s="599"/>
      <c r="V57" s="599"/>
      <c r="W57" s="599"/>
      <c r="X57" s="599"/>
      <c r="Y57" s="599"/>
      <c r="Z57" s="599"/>
      <c r="AA57" s="598"/>
      <c r="AB57" s="598"/>
      <c r="AC57" s="598"/>
      <c r="AD57" s="598"/>
      <c r="AE57" s="598"/>
      <c r="AF57" s="598"/>
      <c r="AG57" s="599"/>
      <c r="AH57" s="599"/>
      <c r="AI57" s="599"/>
      <c r="AJ57" s="599"/>
      <c r="AK57" s="599"/>
      <c r="AL57" s="599"/>
    </row>
    <row r="58" spans="1:38" ht="16.5" customHeight="1" x14ac:dyDescent="0.4">
      <c r="A58" s="138" t="s">
        <v>543</v>
      </c>
      <c r="B58" s="153"/>
      <c r="C58" s="153"/>
      <c r="D58" s="157" t="s">
        <v>544</v>
      </c>
      <c r="E58" s="155"/>
      <c r="F58" s="155"/>
      <c r="G58" s="155"/>
      <c r="H58" s="155"/>
      <c r="I58" s="155"/>
      <c r="J58" s="155"/>
      <c r="K58" s="155"/>
      <c r="L58" s="155"/>
      <c r="M58" s="155"/>
      <c r="N58" s="156"/>
      <c r="O58" s="618"/>
      <c r="P58" s="619"/>
      <c r="Q58" s="619"/>
      <c r="R58" s="619"/>
      <c r="S58" s="619"/>
      <c r="T58" s="619"/>
      <c r="U58" s="599"/>
      <c r="V58" s="599"/>
      <c r="W58" s="599"/>
      <c r="X58" s="599"/>
      <c r="Y58" s="599"/>
      <c r="Z58" s="599"/>
      <c r="AA58" s="598"/>
      <c r="AB58" s="598"/>
      <c r="AC58" s="598"/>
      <c r="AD58" s="598"/>
      <c r="AE58" s="598"/>
      <c r="AF58" s="598"/>
      <c r="AG58" s="599"/>
      <c r="AH58" s="599"/>
      <c r="AI58" s="599"/>
      <c r="AJ58" s="599"/>
      <c r="AK58" s="599"/>
      <c r="AL58" s="599"/>
    </row>
    <row r="59" spans="1:38" ht="16.5" customHeight="1" x14ac:dyDescent="0.4">
      <c r="A59" s="138" t="s">
        <v>545</v>
      </c>
      <c r="B59" s="153"/>
      <c r="C59" s="153"/>
      <c r="D59" s="157" t="s">
        <v>546</v>
      </c>
      <c r="E59" s="155"/>
      <c r="F59" s="155"/>
      <c r="G59" s="155"/>
      <c r="H59" s="155"/>
      <c r="I59" s="155"/>
      <c r="J59" s="155"/>
      <c r="K59" s="155"/>
      <c r="L59" s="155"/>
      <c r="M59" s="155"/>
      <c r="N59" s="156"/>
      <c r="O59" s="618"/>
      <c r="P59" s="619"/>
      <c r="Q59" s="619"/>
      <c r="R59" s="619"/>
      <c r="S59" s="619"/>
      <c r="T59" s="619"/>
      <c r="U59" s="599"/>
      <c r="V59" s="599"/>
      <c r="W59" s="599"/>
      <c r="X59" s="599"/>
      <c r="Y59" s="599"/>
      <c r="Z59" s="599"/>
      <c r="AA59" s="598"/>
      <c r="AB59" s="598"/>
      <c r="AC59" s="598"/>
      <c r="AD59" s="598"/>
      <c r="AE59" s="598"/>
      <c r="AF59" s="598"/>
      <c r="AG59" s="599"/>
      <c r="AH59" s="599"/>
      <c r="AI59" s="599"/>
      <c r="AJ59" s="599"/>
      <c r="AK59" s="599"/>
      <c r="AL59" s="599"/>
    </row>
    <row r="60" spans="1:38" ht="16.5" customHeight="1" x14ac:dyDescent="0.4">
      <c r="A60" s="138" t="s">
        <v>547</v>
      </c>
      <c r="B60" s="153"/>
      <c r="C60" s="153"/>
      <c r="D60" s="157" t="s">
        <v>548</v>
      </c>
      <c r="E60" s="155"/>
      <c r="F60" s="155"/>
      <c r="G60" s="155"/>
      <c r="H60" s="155"/>
      <c r="I60" s="155"/>
      <c r="J60" s="155"/>
      <c r="K60" s="155"/>
      <c r="L60" s="155"/>
      <c r="M60" s="155"/>
      <c r="N60" s="156"/>
      <c r="O60" s="617">
        <f>+O61+O62+O63+O64+O65+O66+O67+O68+O69+O70</f>
        <v>0</v>
      </c>
      <c r="P60" s="599"/>
      <c r="Q60" s="599"/>
      <c r="R60" s="599"/>
      <c r="S60" s="599"/>
      <c r="T60" s="599"/>
      <c r="U60" s="599"/>
      <c r="V60" s="599"/>
      <c r="W60" s="599"/>
      <c r="X60" s="599"/>
      <c r="Y60" s="599"/>
      <c r="Z60" s="599"/>
      <c r="AA60" s="599">
        <f>+AA61+AA62+AA63+AA64+AA65+AA66+AA67+AA68+AA69+AA70</f>
        <v>0</v>
      </c>
      <c r="AB60" s="599"/>
      <c r="AC60" s="599"/>
      <c r="AD60" s="599"/>
      <c r="AE60" s="599"/>
      <c r="AF60" s="599"/>
      <c r="AG60" s="599"/>
      <c r="AH60" s="599"/>
      <c r="AI60" s="599"/>
      <c r="AJ60" s="599"/>
      <c r="AK60" s="599"/>
      <c r="AL60" s="599"/>
    </row>
    <row r="61" spans="1:38" ht="16.5" customHeight="1" x14ac:dyDescent="0.4">
      <c r="A61" s="138" t="s">
        <v>549</v>
      </c>
      <c r="B61" s="153"/>
      <c r="C61" s="153"/>
      <c r="D61" s="157" t="s">
        <v>522</v>
      </c>
      <c r="E61" s="155"/>
      <c r="F61" s="155"/>
      <c r="G61" s="155"/>
      <c r="H61" s="155"/>
      <c r="I61" s="155"/>
      <c r="J61" s="155"/>
      <c r="K61" s="155"/>
      <c r="L61" s="155"/>
      <c r="M61" s="155"/>
      <c r="N61" s="156"/>
      <c r="O61" s="618"/>
      <c r="P61" s="619"/>
      <c r="Q61" s="619"/>
      <c r="R61" s="619"/>
      <c r="S61" s="619"/>
      <c r="T61" s="619"/>
      <c r="U61" s="599"/>
      <c r="V61" s="599"/>
      <c r="W61" s="599"/>
      <c r="X61" s="599"/>
      <c r="Y61" s="599"/>
      <c r="Z61" s="599"/>
      <c r="AA61" s="598"/>
      <c r="AB61" s="598"/>
      <c r="AC61" s="598"/>
      <c r="AD61" s="598"/>
      <c r="AE61" s="598"/>
      <c r="AF61" s="598"/>
      <c r="AG61" s="599"/>
      <c r="AH61" s="599"/>
      <c r="AI61" s="599"/>
      <c r="AJ61" s="599"/>
      <c r="AK61" s="599"/>
      <c r="AL61" s="599"/>
    </row>
    <row r="62" spans="1:38" ht="16.5" customHeight="1" x14ac:dyDescent="0.4">
      <c r="A62" s="138" t="s">
        <v>550</v>
      </c>
      <c r="B62" s="153"/>
      <c r="C62" s="153"/>
      <c r="D62" s="157" t="s">
        <v>551</v>
      </c>
      <c r="E62" s="155"/>
      <c r="F62" s="155"/>
      <c r="G62" s="155"/>
      <c r="H62" s="155"/>
      <c r="I62" s="155"/>
      <c r="J62" s="155"/>
      <c r="K62" s="155"/>
      <c r="L62" s="155"/>
      <c r="M62" s="155"/>
      <c r="N62" s="156"/>
      <c r="O62" s="618"/>
      <c r="P62" s="619"/>
      <c r="Q62" s="619"/>
      <c r="R62" s="619"/>
      <c r="S62" s="619"/>
      <c r="T62" s="619"/>
      <c r="U62" s="599"/>
      <c r="V62" s="599"/>
      <c r="W62" s="599"/>
      <c r="X62" s="599"/>
      <c r="Y62" s="599"/>
      <c r="Z62" s="599"/>
      <c r="AA62" s="598"/>
      <c r="AB62" s="598"/>
      <c r="AC62" s="598"/>
      <c r="AD62" s="598"/>
      <c r="AE62" s="598"/>
      <c r="AF62" s="598"/>
      <c r="AG62" s="599"/>
      <c r="AH62" s="599"/>
      <c r="AI62" s="599"/>
      <c r="AJ62" s="599"/>
      <c r="AK62" s="599"/>
      <c r="AL62" s="599"/>
    </row>
    <row r="63" spans="1:38" ht="16.5" customHeight="1" x14ac:dyDescent="0.4">
      <c r="A63" s="138" t="s">
        <v>552</v>
      </c>
      <c r="B63" s="153"/>
      <c r="C63" s="153"/>
      <c r="D63" s="157" t="s">
        <v>553</v>
      </c>
      <c r="E63" s="155"/>
      <c r="F63" s="155"/>
      <c r="G63" s="155"/>
      <c r="H63" s="155"/>
      <c r="I63" s="155"/>
      <c r="J63" s="155"/>
      <c r="K63" s="155"/>
      <c r="L63" s="155"/>
      <c r="M63" s="155"/>
      <c r="N63" s="156"/>
      <c r="O63" s="618"/>
      <c r="P63" s="619"/>
      <c r="Q63" s="619"/>
      <c r="R63" s="619"/>
      <c r="S63" s="619"/>
      <c r="T63" s="619"/>
      <c r="U63" s="599"/>
      <c r="V63" s="599"/>
      <c r="W63" s="599"/>
      <c r="X63" s="599"/>
      <c r="Y63" s="599"/>
      <c r="Z63" s="599"/>
      <c r="AA63" s="598"/>
      <c r="AB63" s="598"/>
      <c r="AC63" s="598"/>
      <c r="AD63" s="598"/>
      <c r="AE63" s="598"/>
      <c r="AF63" s="598"/>
      <c r="AG63" s="599"/>
      <c r="AH63" s="599"/>
      <c r="AI63" s="599"/>
      <c r="AJ63" s="599"/>
      <c r="AK63" s="599"/>
      <c r="AL63" s="599"/>
    </row>
    <row r="64" spans="1:38" ht="16.5" customHeight="1" x14ac:dyDescent="0.4">
      <c r="A64" s="138" t="s">
        <v>554</v>
      </c>
      <c r="B64" s="153"/>
      <c r="C64" s="153"/>
      <c r="D64" s="157" t="s">
        <v>528</v>
      </c>
      <c r="E64" s="155"/>
      <c r="F64" s="155"/>
      <c r="G64" s="155"/>
      <c r="H64" s="155"/>
      <c r="I64" s="155"/>
      <c r="J64" s="155"/>
      <c r="K64" s="155"/>
      <c r="L64" s="155"/>
      <c r="M64" s="155"/>
      <c r="N64" s="156"/>
      <c r="O64" s="618"/>
      <c r="P64" s="619"/>
      <c r="Q64" s="619"/>
      <c r="R64" s="619"/>
      <c r="S64" s="619"/>
      <c r="T64" s="619"/>
      <c r="U64" s="599"/>
      <c r="V64" s="599"/>
      <c r="W64" s="599"/>
      <c r="X64" s="599"/>
      <c r="Y64" s="599"/>
      <c r="Z64" s="599"/>
      <c r="AA64" s="598"/>
      <c r="AB64" s="598"/>
      <c r="AC64" s="598"/>
      <c r="AD64" s="598"/>
      <c r="AE64" s="598"/>
      <c r="AF64" s="598"/>
      <c r="AG64" s="599"/>
      <c r="AH64" s="599"/>
      <c r="AI64" s="599"/>
      <c r="AJ64" s="599"/>
      <c r="AK64" s="599"/>
      <c r="AL64" s="599"/>
    </row>
    <row r="65" spans="1:38" ht="16.5" customHeight="1" x14ac:dyDescent="0.4">
      <c r="A65" s="138" t="s">
        <v>555</v>
      </c>
      <c r="B65" s="153"/>
      <c r="C65" s="153"/>
      <c r="D65" s="157" t="s">
        <v>556</v>
      </c>
      <c r="E65" s="155"/>
      <c r="F65" s="155"/>
      <c r="G65" s="155"/>
      <c r="H65" s="155"/>
      <c r="I65" s="155"/>
      <c r="J65" s="155"/>
      <c r="K65" s="155"/>
      <c r="L65" s="155"/>
      <c r="M65" s="155"/>
      <c r="N65" s="156"/>
      <c r="O65" s="618"/>
      <c r="P65" s="619"/>
      <c r="Q65" s="619"/>
      <c r="R65" s="619"/>
      <c r="S65" s="619"/>
      <c r="T65" s="619"/>
      <c r="U65" s="599"/>
      <c r="V65" s="599"/>
      <c r="W65" s="599"/>
      <c r="X65" s="599"/>
      <c r="Y65" s="599"/>
      <c r="Z65" s="599"/>
      <c r="AA65" s="598"/>
      <c r="AB65" s="598"/>
      <c r="AC65" s="598"/>
      <c r="AD65" s="598"/>
      <c r="AE65" s="598"/>
      <c r="AF65" s="598"/>
      <c r="AG65" s="599"/>
      <c r="AH65" s="599"/>
      <c r="AI65" s="599"/>
      <c r="AJ65" s="599"/>
      <c r="AK65" s="599"/>
      <c r="AL65" s="599"/>
    </row>
    <row r="66" spans="1:38" ht="16.5" customHeight="1" x14ac:dyDescent="0.4">
      <c r="A66" s="138" t="s">
        <v>557</v>
      </c>
      <c r="B66" s="153"/>
      <c r="C66" s="153"/>
      <c r="D66" s="157" t="s">
        <v>558</v>
      </c>
      <c r="E66" s="155"/>
      <c r="F66" s="155"/>
      <c r="G66" s="155"/>
      <c r="H66" s="155"/>
      <c r="I66" s="155"/>
      <c r="J66" s="155"/>
      <c r="K66" s="155"/>
      <c r="L66" s="155"/>
      <c r="M66" s="155"/>
      <c r="N66" s="156"/>
      <c r="O66" s="618"/>
      <c r="P66" s="619"/>
      <c r="Q66" s="619"/>
      <c r="R66" s="619"/>
      <c r="S66" s="619"/>
      <c r="T66" s="619"/>
      <c r="U66" s="599"/>
      <c r="V66" s="599"/>
      <c r="W66" s="599"/>
      <c r="X66" s="599"/>
      <c r="Y66" s="599"/>
      <c r="Z66" s="599"/>
      <c r="AA66" s="598"/>
      <c r="AB66" s="598"/>
      <c r="AC66" s="598"/>
      <c r="AD66" s="598"/>
      <c r="AE66" s="598"/>
      <c r="AF66" s="598"/>
      <c r="AG66" s="599"/>
      <c r="AH66" s="599"/>
      <c r="AI66" s="599"/>
      <c r="AJ66" s="599"/>
      <c r="AK66" s="599"/>
      <c r="AL66" s="599"/>
    </row>
    <row r="67" spans="1:38" ht="16.5" customHeight="1" x14ac:dyDescent="0.4">
      <c r="A67" s="138" t="s">
        <v>559</v>
      </c>
      <c r="B67" s="153"/>
      <c r="C67" s="153"/>
      <c r="D67" s="157" t="s">
        <v>560</v>
      </c>
      <c r="E67" s="155"/>
      <c r="F67" s="155"/>
      <c r="G67" s="155"/>
      <c r="H67" s="155"/>
      <c r="I67" s="155"/>
      <c r="J67" s="155"/>
      <c r="K67" s="155"/>
      <c r="L67" s="155"/>
      <c r="M67" s="155"/>
      <c r="N67" s="156"/>
      <c r="O67" s="618"/>
      <c r="P67" s="619"/>
      <c r="Q67" s="619"/>
      <c r="R67" s="619"/>
      <c r="S67" s="619"/>
      <c r="T67" s="619"/>
      <c r="U67" s="599"/>
      <c r="V67" s="599"/>
      <c r="W67" s="599"/>
      <c r="X67" s="599"/>
      <c r="Y67" s="599"/>
      <c r="Z67" s="599"/>
      <c r="AA67" s="598"/>
      <c r="AB67" s="598"/>
      <c r="AC67" s="598"/>
      <c r="AD67" s="598"/>
      <c r="AE67" s="598"/>
      <c r="AF67" s="598"/>
      <c r="AG67" s="599"/>
      <c r="AH67" s="599"/>
      <c r="AI67" s="599"/>
      <c r="AJ67" s="599"/>
      <c r="AK67" s="599"/>
      <c r="AL67" s="599"/>
    </row>
    <row r="68" spans="1:38" ht="16.5" customHeight="1" x14ac:dyDescent="0.4">
      <c r="A68" s="138" t="s">
        <v>561</v>
      </c>
      <c r="B68" s="153"/>
      <c r="C68" s="153"/>
      <c r="D68" s="157" t="s">
        <v>536</v>
      </c>
      <c r="E68" s="155"/>
      <c r="F68" s="155"/>
      <c r="G68" s="155"/>
      <c r="H68" s="155"/>
      <c r="I68" s="155"/>
      <c r="J68" s="155"/>
      <c r="K68" s="155"/>
      <c r="L68" s="155"/>
      <c r="M68" s="155"/>
      <c r="N68" s="156"/>
      <c r="O68" s="618"/>
      <c r="P68" s="619"/>
      <c r="Q68" s="619"/>
      <c r="R68" s="619"/>
      <c r="S68" s="619"/>
      <c r="T68" s="619"/>
      <c r="U68" s="599"/>
      <c r="V68" s="599"/>
      <c r="W68" s="599"/>
      <c r="X68" s="599"/>
      <c r="Y68" s="599"/>
      <c r="Z68" s="599"/>
      <c r="AA68" s="598"/>
      <c r="AB68" s="598"/>
      <c r="AC68" s="598"/>
      <c r="AD68" s="598"/>
      <c r="AE68" s="598"/>
      <c r="AF68" s="598"/>
      <c r="AG68" s="599"/>
      <c r="AH68" s="599"/>
      <c r="AI68" s="599"/>
      <c r="AJ68" s="599"/>
      <c r="AK68" s="599"/>
      <c r="AL68" s="599"/>
    </row>
    <row r="69" spans="1:38" ht="16.5" customHeight="1" x14ac:dyDescent="0.4">
      <c r="A69" s="138" t="s">
        <v>562</v>
      </c>
      <c r="B69" s="153"/>
      <c r="C69" s="153"/>
      <c r="D69" s="157" t="s">
        <v>538</v>
      </c>
      <c r="E69" s="155"/>
      <c r="F69" s="155"/>
      <c r="G69" s="155"/>
      <c r="H69" s="155"/>
      <c r="I69" s="155"/>
      <c r="J69" s="155"/>
      <c r="K69" s="155"/>
      <c r="L69" s="155"/>
      <c r="M69" s="155"/>
      <c r="N69" s="156"/>
      <c r="O69" s="618"/>
      <c r="P69" s="619"/>
      <c r="Q69" s="619"/>
      <c r="R69" s="619"/>
      <c r="S69" s="619"/>
      <c r="T69" s="619"/>
      <c r="U69" s="599"/>
      <c r="V69" s="599"/>
      <c r="W69" s="599"/>
      <c r="X69" s="599"/>
      <c r="Y69" s="599"/>
      <c r="Z69" s="599"/>
      <c r="AA69" s="598"/>
      <c r="AB69" s="598"/>
      <c r="AC69" s="598"/>
      <c r="AD69" s="598"/>
      <c r="AE69" s="598"/>
      <c r="AF69" s="598"/>
      <c r="AG69" s="599"/>
      <c r="AH69" s="599"/>
      <c r="AI69" s="599"/>
      <c r="AJ69" s="599"/>
      <c r="AK69" s="599"/>
      <c r="AL69" s="599"/>
    </row>
    <row r="70" spans="1:38" ht="16.5" customHeight="1" x14ac:dyDescent="0.4">
      <c r="A70" s="138" t="s">
        <v>563</v>
      </c>
      <c r="B70" s="153"/>
      <c r="C70" s="153"/>
      <c r="D70" s="157" t="s">
        <v>491</v>
      </c>
      <c r="E70" s="155"/>
      <c r="F70" s="155"/>
      <c r="G70" s="155"/>
      <c r="H70" s="155"/>
      <c r="I70" s="155"/>
      <c r="J70" s="155"/>
      <c r="K70" s="155"/>
      <c r="L70" s="155"/>
      <c r="M70" s="155"/>
      <c r="N70" s="156"/>
      <c r="O70" s="618"/>
      <c r="P70" s="619"/>
      <c r="Q70" s="619"/>
      <c r="R70" s="619"/>
      <c r="S70" s="619"/>
      <c r="T70" s="619"/>
      <c r="U70" s="599"/>
      <c r="V70" s="599"/>
      <c r="W70" s="599"/>
      <c r="X70" s="599"/>
      <c r="Y70" s="599"/>
      <c r="Z70" s="599"/>
      <c r="AA70" s="598"/>
      <c r="AB70" s="598"/>
      <c r="AC70" s="598"/>
      <c r="AD70" s="598"/>
      <c r="AE70" s="598"/>
      <c r="AF70" s="598"/>
      <c r="AG70" s="599"/>
      <c r="AH70" s="599"/>
      <c r="AI70" s="599"/>
      <c r="AJ70" s="599"/>
      <c r="AK70" s="599"/>
      <c r="AL70" s="599"/>
    </row>
    <row r="71" spans="1:38" ht="16.5" customHeight="1" x14ac:dyDescent="0.4">
      <c r="A71" s="138" t="s">
        <v>564</v>
      </c>
      <c r="B71" s="153"/>
      <c r="C71" s="153"/>
      <c r="D71" s="157" t="s">
        <v>565</v>
      </c>
      <c r="E71" s="155"/>
      <c r="F71" s="155"/>
      <c r="G71" s="155"/>
      <c r="H71" s="155"/>
      <c r="I71" s="155"/>
      <c r="J71" s="155"/>
      <c r="K71" s="155"/>
      <c r="L71" s="155"/>
      <c r="M71" s="155"/>
      <c r="N71" s="156"/>
      <c r="O71" s="617">
        <f>+O72+O73+O74</f>
        <v>0</v>
      </c>
      <c r="P71" s="599"/>
      <c r="Q71" s="599"/>
      <c r="R71" s="599"/>
      <c r="S71" s="599"/>
      <c r="T71" s="599"/>
      <c r="U71" s="599"/>
      <c r="V71" s="599"/>
      <c r="W71" s="599"/>
      <c r="X71" s="599"/>
      <c r="Y71" s="599"/>
      <c r="Z71" s="599"/>
      <c r="AA71" s="599">
        <f>+AA72+AA73+AA74</f>
        <v>0</v>
      </c>
      <c r="AB71" s="599"/>
      <c r="AC71" s="599"/>
      <c r="AD71" s="599"/>
      <c r="AE71" s="599"/>
      <c r="AF71" s="599"/>
      <c r="AG71" s="599"/>
      <c r="AH71" s="599"/>
      <c r="AI71" s="599"/>
      <c r="AJ71" s="599"/>
      <c r="AK71" s="599"/>
      <c r="AL71" s="599"/>
    </row>
    <row r="72" spans="1:38" ht="16.5" customHeight="1" x14ac:dyDescent="0.4">
      <c r="A72" s="138" t="s">
        <v>566</v>
      </c>
      <c r="B72" s="153"/>
      <c r="C72" s="153"/>
      <c r="D72" s="157" t="s">
        <v>567</v>
      </c>
      <c r="E72" s="155"/>
      <c r="F72" s="155"/>
      <c r="G72" s="155"/>
      <c r="H72" s="155"/>
      <c r="I72" s="155"/>
      <c r="J72" s="155"/>
      <c r="K72" s="155"/>
      <c r="L72" s="155"/>
      <c r="M72" s="155"/>
      <c r="N72" s="156"/>
      <c r="O72" s="597"/>
      <c r="P72" s="598"/>
      <c r="Q72" s="598"/>
      <c r="R72" s="598"/>
      <c r="S72" s="598"/>
      <c r="T72" s="598"/>
      <c r="U72" s="599"/>
      <c r="V72" s="599"/>
      <c r="W72" s="599"/>
      <c r="X72" s="599"/>
      <c r="Y72" s="599"/>
      <c r="Z72" s="599"/>
      <c r="AA72" s="598"/>
      <c r="AB72" s="598"/>
      <c r="AC72" s="598"/>
      <c r="AD72" s="598"/>
      <c r="AE72" s="598"/>
      <c r="AF72" s="598"/>
      <c r="AG72" s="599"/>
      <c r="AH72" s="599"/>
      <c r="AI72" s="599"/>
      <c r="AJ72" s="599"/>
      <c r="AK72" s="599"/>
      <c r="AL72" s="599"/>
    </row>
    <row r="73" spans="1:38" ht="16.5" customHeight="1" x14ac:dyDescent="0.4">
      <c r="A73" s="138" t="s">
        <v>568</v>
      </c>
      <c r="B73" s="153"/>
      <c r="C73" s="153"/>
      <c r="D73" s="157" t="s">
        <v>569</v>
      </c>
      <c r="E73" s="155"/>
      <c r="F73" s="155"/>
      <c r="G73" s="155"/>
      <c r="H73" s="155"/>
      <c r="I73" s="155"/>
      <c r="J73" s="155"/>
      <c r="K73" s="155"/>
      <c r="L73" s="155"/>
      <c r="M73" s="155"/>
      <c r="N73" s="156"/>
      <c r="O73" s="597"/>
      <c r="P73" s="598"/>
      <c r="Q73" s="598"/>
      <c r="R73" s="598"/>
      <c r="S73" s="598"/>
      <c r="T73" s="598"/>
      <c r="U73" s="599"/>
      <c r="V73" s="599"/>
      <c r="W73" s="599"/>
      <c r="X73" s="599"/>
      <c r="Y73" s="599"/>
      <c r="Z73" s="599"/>
      <c r="AA73" s="598"/>
      <c r="AB73" s="598"/>
      <c r="AC73" s="598"/>
      <c r="AD73" s="598"/>
      <c r="AE73" s="598"/>
      <c r="AF73" s="598"/>
      <c r="AG73" s="599"/>
      <c r="AH73" s="599"/>
      <c r="AI73" s="599"/>
      <c r="AJ73" s="599"/>
      <c r="AK73" s="599"/>
      <c r="AL73" s="599"/>
    </row>
    <row r="74" spans="1:38" ht="16.5" customHeight="1" x14ac:dyDescent="0.4">
      <c r="A74" s="138" t="s">
        <v>570</v>
      </c>
      <c r="B74" s="153"/>
      <c r="C74" s="153"/>
      <c r="D74" s="157" t="s">
        <v>491</v>
      </c>
      <c r="E74" s="155"/>
      <c r="F74" s="155"/>
      <c r="G74" s="155"/>
      <c r="H74" s="155"/>
      <c r="I74" s="155"/>
      <c r="J74" s="155"/>
      <c r="K74" s="155"/>
      <c r="L74" s="155"/>
      <c r="M74" s="155"/>
      <c r="N74" s="156"/>
      <c r="O74" s="597"/>
      <c r="P74" s="598"/>
      <c r="Q74" s="598"/>
      <c r="R74" s="598"/>
      <c r="S74" s="598"/>
      <c r="T74" s="598"/>
      <c r="U74" s="599"/>
      <c r="V74" s="599"/>
      <c r="W74" s="599"/>
      <c r="X74" s="599"/>
      <c r="Y74" s="599"/>
      <c r="Z74" s="599"/>
      <c r="AA74" s="598"/>
      <c r="AB74" s="598"/>
      <c r="AC74" s="598"/>
      <c r="AD74" s="598"/>
      <c r="AE74" s="598"/>
      <c r="AF74" s="598"/>
      <c r="AG74" s="599"/>
      <c r="AH74" s="599"/>
      <c r="AI74" s="599"/>
      <c r="AJ74" s="599"/>
      <c r="AK74" s="599"/>
      <c r="AL74" s="599"/>
    </row>
    <row r="75" spans="1:38" ht="16.5" customHeight="1" x14ac:dyDescent="0.4">
      <c r="A75" s="138" t="s">
        <v>571</v>
      </c>
      <c r="B75" s="153"/>
      <c r="C75" s="153"/>
      <c r="D75" s="157" t="s">
        <v>572</v>
      </c>
      <c r="E75" s="155"/>
      <c r="F75" s="155"/>
      <c r="G75" s="155"/>
      <c r="H75" s="155"/>
      <c r="I75" s="155"/>
      <c r="J75" s="155"/>
      <c r="K75" s="155"/>
      <c r="L75" s="155"/>
      <c r="M75" s="155"/>
      <c r="N75" s="156"/>
      <c r="O75" s="597"/>
      <c r="P75" s="598"/>
      <c r="Q75" s="598"/>
      <c r="R75" s="598"/>
      <c r="S75" s="598"/>
      <c r="T75" s="598"/>
      <c r="U75" s="599"/>
      <c r="V75" s="599"/>
      <c r="W75" s="599"/>
      <c r="X75" s="599"/>
      <c r="Y75" s="599"/>
      <c r="Z75" s="599"/>
      <c r="AA75" s="598"/>
      <c r="AB75" s="598"/>
      <c r="AC75" s="598"/>
      <c r="AD75" s="598"/>
      <c r="AE75" s="598"/>
      <c r="AF75" s="598"/>
      <c r="AG75" s="599"/>
      <c r="AH75" s="599"/>
      <c r="AI75" s="599"/>
      <c r="AJ75" s="599"/>
      <c r="AK75" s="599"/>
      <c r="AL75" s="599"/>
    </row>
    <row r="76" spans="1:38" ht="16.5" customHeight="1" x14ac:dyDescent="0.4">
      <c r="A76" s="138" t="s">
        <v>573</v>
      </c>
      <c r="B76" s="153"/>
      <c r="C76" s="153"/>
      <c r="D76" s="157" t="s">
        <v>574</v>
      </c>
      <c r="E76" s="155"/>
      <c r="F76" s="155"/>
      <c r="G76" s="155"/>
      <c r="H76" s="155"/>
      <c r="I76" s="155"/>
      <c r="J76" s="155"/>
      <c r="K76" s="155"/>
      <c r="L76" s="155"/>
      <c r="M76" s="155"/>
      <c r="N76" s="156"/>
      <c r="O76" s="597"/>
      <c r="P76" s="598"/>
      <c r="Q76" s="598"/>
      <c r="R76" s="598"/>
      <c r="S76" s="598"/>
      <c r="T76" s="598"/>
      <c r="U76" s="599"/>
      <c r="V76" s="599"/>
      <c r="W76" s="599"/>
      <c r="X76" s="599"/>
      <c r="Y76" s="599"/>
      <c r="Z76" s="599"/>
      <c r="AA76" s="598"/>
      <c r="AB76" s="598"/>
      <c r="AC76" s="598"/>
      <c r="AD76" s="598"/>
      <c r="AE76" s="598"/>
      <c r="AF76" s="598"/>
      <c r="AG76" s="599"/>
      <c r="AH76" s="599"/>
      <c r="AI76" s="599"/>
      <c r="AJ76" s="599"/>
      <c r="AK76" s="599"/>
      <c r="AL76" s="599"/>
    </row>
    <row r="77" spans="1:38" ht="16.5" customHeight="1" x14ac:dyDescent="0.4">
      <c r="A77" s="203" t="s">
        <v>1044</v>
      </c>
      <c r="B77" s="153"/>
      <c r="C77" s="153"/>
      <c r="D77" s="157" t="s">
        <v>1045</v>
      </c>
      <c r="E77" s="155"/>
      <c r="F77" s="155"/>
      <c r="G77" s="155"/>
      <c r="H77" s="155"/>
      <c r="I77" s="155"/>
      <c r="J77" s="155"/>
      <c r="K77" s="155"/>
      <c r="L77" s="155"/>
      <c r="M77" s="155"/>
      <c r="N77" s="156"/>
      <c r="O77" s="597"/>
      <c r="P77" s="598"/>
      <c r="Q77" s="598"/>
      <c r="R77" s="598"/>
      <c r="S77" s="598"/>
      <c r="T77" s="598"/>
      <c r="U77" s="599"/>
      <c r="V77" s="599"/>
      <c r="W77" s="599"/>
      <c r="X77" s="599"/>
      <c r="Y77" s="599"/>
      <c r="Z77" s="599"/>
      <c r="AA77" s="598"/>
      <c r="AB77" s="598"/>
      <c r="AC77" s="598"/>
      <c r="AD77" s="598"/>
      <c r="AE77" s="598"/>
      <c r="AF77" s="598"/>
      <c r="AG77" s="599"/>
      <c r="AH77" s="599"/>
      <c r="AI77" s="599"/>
      <c r="AJ77" s="599"/>
      <c r="AK77" s="599"/>
      <c r="AL77" s="599"/>
    </row>
    <row r="78" spans="1:38" ht="16.5" customHeight="1" x14ac:dyDescent="0.4">
      <c r="A78" s="138" t="s">
        <v>575</v>
      </c>
      <c r="B78" s="153"/>
      <c r="C78" s="153"/>
      <c r="D78" s="157" t="s">
        <v>1046</v>
      </c>
      <c r="E78" s="155"/>
      <c r="F78" s="155"/>
      <c r="G78" s="155"/>
      <c r="H78" s="155"/>
      <c r="I78" s="155"/>
      <c r="J78" s="155"/>
      <c r="K78" s="155"/>
      <c r="L78" s="155"/>
      <c r="M78" s="155"/>
      <c r="N78" s="156"/>
      <c r="O78" s="597">
        <v>69476144</v>
      </c>
      <c r="P78" s="598"/>
      <c r="Q78" s="598"/>
      <c r="R78" s="598"/>
      <c r="S78" s="598"/>
      <c r="T78" s="598"/>
      <c r="U78" s="599"/>
      <c r="V78" s="599"/>
      <c r="W78" s="599"/>
      <c r="X78" s="599"/>
      <c r="Y78" s="599"/>
      <c r="Z78" s="599"/>
      <c r="AA78" s="598"/>
      <c r="AB78" s="598"/>
      <c r="AC78" s="598"/>
      <c r="AD78" s="598"/>
      <c r="AE78" s="598"/>
      <c r="AF78" s="598"/>
      <c r="AG78" s="599"/>
      <c r="AH78" s="599"/>
      <c r="AI78" s="599"/>
      <c r="AJ78" s="599"/>
      <c r="AK78" s="599"/>
      <c r="AL78" s="599"/>
    </row>
    <row r="79" spans="1:38" ht="16.5" customHeight="1" x14ac:dyDescent="0.4">
      <c r="A79" s="138" t="s">
        <v>576</v>
      </c>
      <c r="B79" s="153"/>
      <c r="C79" s="153"/>
      <c r="D79" s="154" t="s">
        <v>577</v>
      </c>
      <c r="E79" s="155"/>
      <c r="F79" s="155"/>
      <c r="G79" s="155"/>
      <c r="H79" s="155"/>
      <c r="I79" s="155"/>
      <c r="J79" s="155"/>
      <c r="K79" s="155"/>
      <c r="L79" s="155"/>
      <c r="M79" s="155"/>
      <c r="N79" s="156"/>
      <c r="O79" s="617"/>
      <c r="P79" s="599"/>
      <c r="Q79" s="599"/>
      <c r="R79" s="599"/>
      <c r="S79" s="599"/>
      <c r="T79" s="599"/>
      <c r="U79" s="599">
        <f>U12+U36</f>
        <v>53731167664</v>
      </c>
      <c r="V79" s="599"/>
      <c r="W79" s="599"/>
      <c r="X79" s="599"/>
      <c r="Y79" s="599"/>
      <c r="Z79" s="599"/>
      <c r="AA79" s="599"/>
      <c r="AB79" s="599"/>
      <c r="AC79" s="599"/>
      <c r="AD79" s="599"/>
      <c r="AE79" s="599"/>
      <c r="AF79" s="599"/>
      <c r="AG79" s="599">
        <f>AG12+AG36</f>
        <v>32142588650</v>
      </c>
      <c r="AH79" s="599"/>
      <c r="AI79" s="599"/>
      <c r="AJ79" s="599"/>
      <c r="AK79" s="599"/>
      <c r="AL79" s="599"/>
    </row>
    <row r="80" spans="1:38" ht="16.5" customHeight="1" x14ac:dyDescent="0.4">
      <c r="A80" s="138"/>
      <c r="B80" s="153"/>
      <c r="C80" s="153"/>
      <c r="D80" s="154" t="s">
        <v>578</v>
      </c>
      <c r="E80" s="155"/>
      <c r="F80" s="155"/>
      <c r="G80" s="155"/>
      <c r="H80" s="155"/>
      <c r="I80" s="155"/>
      <c r="J80" s="155"/>
      <c r="K80" s="155"/>
      <c r="L80" s="155"/>
      <c r="M80" s="155"/>
      <c r="N80" s="156"/>
      <c r="O80" s="612"/>
      <c r="P80" s="611"/>
      <c r="Q80" s="611"/>
      <c r="R80" s="611"/>
      <c r="S80" s="611"/>
      <c r="T80" s="611"/>
      <c r="U80" s="611"/>
      <c r="V80" s="611"/>
      <c r="W80" s="611"/>
      <c r="X80" s="611"/>
      <c r="Y80" s="611"/>
      <c r="Z80" s="611"/>
      <c r="AA80" s="611"/>
      <c r="AB80" s="611"/>
      <c r="AC80" s="611"/>
      <c r="AD80" s="611"/>
      <c r="AE80" s="611"/>
      <c r="AF80" s="611"/>
      <c r="AG80" s="611"/>
      <c r="AH80" s="611"/>
      <c r="AI80" s="611"/>
      <c r="AJ80" s="611"/>
      <c r="AK80" s="611"/>
      <c r="AL80" s="611"/>
    </row>
    <row r="81" spans="1:38" ht="16.5" customHeight="1" x14ac:dyDescent="0.4">
      <c r="A81" s="138" t="s">
        <v>579</v>
      </c>
      <c r="B81" s="153"/>
      <c r="C81" s="153"/>
      <c r="D81" s="154" t="s">
        <v>580</v>
      </c>
      <c r="E81" s="155"/>
      <c r="F81" s="155"/>
      <c r="G81" s="155"/>
      <c r="H81" s="155"/>
      <c r="I81" s="155"/>
      <c r="J81" s="155"/>
      <c r="K81" s="155"/>
      <c r="L81" s="155"/>
      <c r="M81" s="155"/>
      <c r="N81" s="156"/>
      <c r="O81" s="612"/>
      <c r="P81" s="611"/>
      <c r="Q81" s="611"/>
      <c r="R81" s="611"/>
      <c r="S81" s="611"/>
      <c r="T81" s="611"/>
      <c r="U81" s="611">
        <f>+O82+O83+O84+O85+O86+O87+O88+O89+O90+O91+O92+O93+O94+O95+O96+O97+O98+O99</f>
        <v>8543309601</v>
      </c>
      <c r="V81" s="611"/>
      <c r="W81" s="611"/>
      <c r="X81" s="611"/>
      <c r="Y81" s="611"/>
      <c r="Z81" s="611"/>
      <c r="AA81" s="611"/>
      <c r="AB81" s="611"/>
      <c r="AC81" s="611"/>
      <c r="AD81" s="611"/>
      <c r="AE81" s="611"/>
      <c r="AF81" s="611"/>
      <c r="AG81" s="611">
        <f>+AA82+AA83+AA84+AA85+AA86+AA87+AA88+AA89+AA90+AA91+AA92+AA93+AA94+AA95+AA96+AA97+AA98+AA99</f>
        <v>31667392</v>
      </c>
      <c r="AH81" s="611"/>
      <c r="AI81" s="611"/>
      <c r="AJ81" s="611"/>
      <c r="AK81" s="611"/>
      <c r="AL81" s="611"/>
    </row>
    <row r="82" spans="1:38" ht="16.5" customHeight="1" x14ac:dyDescent="0.4">
      <c r="A82" s="138" t="s">
        <v>581</v>
      </c>
      <c r="B82" s="153"/>
      <c r="C82" s="153"/>
      <c r="D82" s="157" t="s">
        <v>582</v>
      </c>
      <c r="E82" s="155"/>
      <c r="F82" s="155"/>
      <c r="G82" s="155"/>
      <c r="H82" s="155"/>
      <c r="I82" s="155"/>
      <c r="J82" s="155"/>
      <c r="K82" s="155"/>
      <c r="L82" s="155"/>
      <c r="M82" s="155"/>
      <c r="N82" s="156"/>
      <c r="O82" s="609"/>
      <c r="P82" s="610"/>
      <c r="Q82" s="610"/>
      <c r="R82" s="610"/>
      <c r="S82" s="610"/>
      <c r="T82" s="610"/>
      <c r="U82" s="611"/>
      <c r="V82" s="611"/>
      <c r="W82" s="611"/>
      <c r="X82" s="611"/>
      <c r="Y82" s="611"/>
      <c r="Z82" s="611"/>
      <c r="AA82" s="610"/>
      <c r="AB82" s="610"/>
      <c r="AC82" s="610"/>
      <c r="AD82" s="610"/>
      <c r="AE82" s="610"/>
      <c r="AF82" s="610"/>
      <c r="AG82" s="611"/>
      <c r="AH82" s="611"/>
      <c r="AI82" s="611"/>
      <c r="AJ82" s="611"/>
      <c r="AK82" s="611"/>
      <c r="AL82" s="611"/>
    </row>
    <row r="83" spans="1:38" ht="16.5" customHeight="1" x14ac:dyDescent="0.4">
      <c r="A83" s="138" t="s">
        <v>583</v>
      </c>
      <c r="B83" s="153"/>
      <c r="C83" s="153"/>
      <c r="D83" s="157" t="s">
        <v>584</v>
      </c>
      <c r="E83" s="155"/>
      <c r="F83" s="155"/>
      <c r="G83" s="155"/>
      <c r="H83" s="155"/>
      <c r="I83" s="155"/>
      <c r="J83" s="155"/>
      <c r="K83" s="155"/>
      <c r="L83" s="155"/>
      <c r="M83" s="155"/>
      <c r="N83" s="156"/>
      <c r="O83" s="609"/>
      <c r="P83" s="610"/>
      <c r="Q83" s="610"/>
      <c r="R83" s="610"/>
      <c r="S83" s="610"/>
      <c r="T83" s="610"/>
      <c r="U83" s="611"/>
      <c r="V83" s="611"/>
      <c r="W83" s="611"/>
      <c r="X83" s="611"/>
      <c r="Y83" s="611"/>
      <c r="Z83" s="611"/>
      <c r="AA83" s="610"/>
      <c r="AB83" s="610"/>
      <c r="AC83" s="610"/>
      <c r="AD83" s="610"/>
      <c r="AE83" s="610"/>
      <c r="AF83" s="610"/>
      <c r="AG83" s="611"/>
      <c r="AH83" s="611"/>
      <c r="AI83" s="611"/>
      <c r="AJ83" s="611"/>
      <c r="AK83" s="611"/>
      <c r="AL83" s="611"/>
    </row>
    <row r="84" spans="1:38" ht="16.5" customHeight="1" x14ac:dyDescent="0.4">
      <c r="A84" s="138" t="s">
        <v>585</v>
      </c>
      <c r="B84" s="153"/>
      <c r="C84" s="153"/>
      <c r="D84" s="157" t="s">
        <v>586</v>
      </c>
      <c r="E84" s="155"/>
      <c r="F84" s="155"/>
      <c r="G84" s="155"/>
      <c r="H84" s="155"/>
      <c r="I84" s="155"/>
      <c r="J84" s="155"/>
      <c r="K84" s="155"/>
      <c r="L84" s="155"/>
      <c r="M84" s="155"/>
      <c r="N84" s="156"/>
      <c r="O84" s="609"/>
      <c r="P84" s="610"/>
      <c r="Q84" s="610"/>
      <c r="R84" s="610"/>
      <c r="S84" s="610"/>
      <c r="T84" s="610"/>
      <c r="U84" s="611"/>
      <c r="V84" s="611"/>
      <c r="W84" s="611"/>
      <c r="X84" s="611"/>
      <c r="Y84" s="611"/>
      <c r="Z84" s="611"/>
      <c r="AA84" s="610"/>
      <c r="AB84" s="610"/>
      <c r="AC84" s="610"/>
      <c r="AD84" s="610"/>
      <c r="AE84" s="610"/>
      <c r="AF84" s="610"/>
      <c r="AG84" s="611"/>
      <c r="AH84" s="611"/>
      <c r="AI84" s="611"/>
      <c r="AJ84" s="611"/>
      <c r="AK84" s="611"/>
      <c r="AL84" s="611"/>
    </row>
    <row r="85" spans="1:38" ht="16.5" customHeight="1" x14ac:dyDescent="0.4">
      <c r="A85" s="138" t="s">
        <v>587</v>
      </c>
      <c r="B85" s="153"/>
      <c r="C85" s="153"/>
      <c r="D85" s="157" t="s">
        <v>588</v>
      </c>
      <c r="E85" s="155"/>
      <c r="F85" s="155"/>
      <c r="G85" s="155"/>
      <c r="H85" s="155"/>
      <c r="I85" s="155"/>
      <c r="J85" s="155"/>
      <c r="K85" s="155"/>
      <c r="L85" s="155"/>
      <c r="M85" s="155"/>
      <c r="N85" s="156"/>
      <c r="O85" s="609"/>
      <c r="P85" s="610"/>
      <c r="Q85" s="610"/>
      <c r="R85" s="610"/>
      <c r="S85" s="610"/>
      <c r="T85" s="610"/>
      <c r="U85" s="611"/>
      <c r="V85" s="611"/>
      <c r="W85" s="611"/>
      <c r="X85" s="611"/>
      <c r="Y85" s="611"/>
      <c r="Z85" s="611"/>
      <c r="AA85" s="610"/>
      <c r="AB85" s="610"/>
      <c r="AC85" s="610"/>
      <c r="AD85" s="610"/>
      <c r="AE85" s="610"/>
      <c r="AF85" s="610"/>
      <c r="AG85" s="611"/>
      <c r="AH85" s="611"/>
      <c r="AI85" s="611"/>
      <c r="AJ85" s="611"/>
      <c r="AK85" s="611"/>
      <c r="AL85" s="611"/>
    </row>
    <row r="86" spans="1:38" ht="16.5" customHeight="1" x14ac:dyDescent="0.4">
      <c r="A86" s="138" t="s">
        <v>589</v>
      </c>
      <c r="B86" s="153"/>
      <c r="C86" s="153"/>
      <c r="D86" s="157" t="s">
        <v>590</v>
      </c>
      <c r="E86" s="155"/>
      <c r="F86" s="155"/>
      <c r="G86" s="155"/>
      <c r="H86" s="155"/>
      <c r="I86" s="155"/>
      <c r="J86" s="155"/>
      <c r="K86" s="155"/>
      <c r="L86" s="155"/>
      <c r="M86" s="155"/>
      <c r="N86" s="156"/>
      <c r="O86" s="609"/>
      <c r="P86" s="610"/>
      <c r="Q86" s="610"/>
      <c r="R86" s="610"/>
      <c r="S86" s="610"/>
      <c r="T86" s="610"/>
      <c r="U86" s="611"/>
      <c r="V86" s="611"/>
      <c r="W86" s="611"/>
      <c r="X86" s="611"/>
      <c r="Y86" s="611"/>
      <c r="Z86" s="611"/>
      <c r="AA86" s="610"/>
      <c r="AB86" s="610"/>
      <c r="AC86" s="610"/>
      <c r="AD86" s="610"/>
      <c r="AE86" s="610"/>
      <c r="AF86" s="610"/>
      <c r="AG86" s="611"/>
      <c r="AH86" s="611"/>
      <c r="AI86" s="611"/>
      <c r="AJ86" s="611"/>
      <c r="AK86" s="611"/>
      <c r="AL86" s="611"/>
    </row>
    <row r="87" spans="1:38" ht="16.5" customHeight="1" x14ac:dyDescent="0.4">
      <c r="A87" s="138" t="s">
        <v>591</v>
      </c>
      <c r="B87" s="153"/>
      <c r="C87" s="153"/>
      <c r="D87" s="157" t="s">
        <v>592</v>
      </c>
      <c r="E87" s="155"/>
      <c r="F87" s="155"/>
      <c r="G87" s="155"/>
      <c r="H87" s="155"/>
      <c r="I87" s="155"/>
      <c r="J87" s="155"/>
      <c r="K87" s="155"/>
      <c r="L87" s="155"/>
      <c r="M87" s="155"/>
      <c r="N87" s="156"/>
      <c r="O87" s="613">
        <v>8493932717</v>
      </c>
      <c r="P87" s="614"/>
      <c r="Q87" s="614"/>
      <c r="R87" s="614"/>
      <c r="S87" s="614"/>
      <c r="T87" s="609"/>
      <c r="U87" s="615"/>
      <c r="V87" s="616"/>
      <c r="W87" s="616"/>
      <c r="X87" s="616"/>
      <c r="Y87" s="616"/>
      <c r="Z87" s="612"/>
      <c r="AA87" s="613">
        <v>13471740</v>
      </c>
      <c r="AB87" s="614"/>
      <c r="AC87" s="614"/>
      <c r="AD87" s="614"/>
      <c r="AE87" s="614"/>
      <c r="AF87" s="609"/>
      <c r="AG87" s="615"/>
      <c r="AH87" s="616"/>
      <c r="AI87" s="616"/>
      <c r="AJ87" s="616"/>
      <c r="AK87" s="616"/>
      <c r="AL87" s="612"/>
    </row>
    <row r="88" spans="1:38" ht="16.5" customHeight="1" x14ac:dyDescent="0.4">
      <c r="A88" s="138" t="s">
        <v>593</v>
      </c>
      <c r="B88" s="153"/>
      <c r="C88" s="153"/>
      <c r="D88" s="157" t="s">
        <v>594</v>
      </c>
      <c r="E88" s="155"/>
      <c r="F88" s="155"/>
      <c r="G88" s="155"/>
      <c r="H88" s="155"/>
      <c r="I88" s="155"/>
      <c r="J88" s="155"/>
      <c r="K88" s="155"/>
      <c r="L88" s="155"/>
      <c r="M88" s="155"/>
      <c r="N88" s="156"/>
      <c r="O88" s="609">
        <v>49376884</v>
      </c>
      <c r="P88" s="610"/>
      <c r="Q88" s="610"/>
      <c r="R88" s="610"/>
      <c r="S88" s="610"/>
      <c r="T88" s="610"/>
      <c r="U88" s="611"/>
      <c r="V88" s="611"/>
      <c r="W88" s="611"/>
      <c r="X88" s="611"/>
      <c r="Y88" s="611"/>
      <c r="Z88" s="611"/>
      <c r="AA88" s="610">
        <v>18195652</v>
      </c>
      <c r="AB88" s="610"/>
      <c r="AC88" s="610"/>
      <c r="AD88" s="610"/>
      <c r="AE88" s="610"/>
      <c r="AF88" s="610"/>
      <c r="AG88" s="611"/>
      <c r="AH88" s="611"/>
      <c r="AI88" s="611"/>
      <c r="AJ88" s="611"/>
      <c r="AK88" s="611"/>
      <c r="AL88" s="611"/>
    </row>
    <row r="89" spans="1:38" ht="16.5" customHeight="1" x14ac:dyDescent="0.4">
      <c r="A89" s="138" t="s">
        <v>595</v>
      </c>
      <c r="B89" s="153"/>
      <c r="C89" s="153"/>
      <c r="D89" s="157" t="s">
        <v>596</v>
      </c>
      <c r="E89" s="155"/>
      <c r="F89" s="155"/>
      <c r="G89" s="155"/>
      <c r="H89" s="155"/>
      <c r="I89" s="155"/>
      <c r="J89" s="155"/>
      <c r="K89" s="155"/>
      <c r="L89" s="155"/>
      <c r="M89" s="155"/>
      <c r="N89" s="156"/>
      <c r="O89" s="609"/>
      <c r="P89" s="610"/>
      <c r="Q89" s="610"/>
      <c r="R89" s="610"/>
      <c r="S89" s="610"/>
      <c r="T89" s="610"/>
      <c r="U89" s="611"/>
      <c r="V89" s="611"/>
      <c r="W89" s="611"/>
      <c r="X89" s="611"/>
      <c r="Y89" s="611"/>
      <c r="Z89" s="611"/>
      <c r="AA89" s="610"/>
      <c r="AB89" s="610"/>
      <c r="AC89" s="610"/>
      <c r="AD89" s="610"/>
      <c r="AE89" s="610"/>
      <c r="AF89" s="610"/>
      <c r="AG89" s="611"/>
      <c r="AH89" s="611"/>
      <c r="AI89" s="611"/>
      <c r="AJ89" s="611"/>
      <c r="AK89" s="611"/>
      <c r="AL89" s="611"/>
    </row>
    <row r="90" spans="1:38" ht="16.5" customHeight="1" x14ac:dyDescent="0.4">
      <c r="A90" s="138" t="s">
        <v>597</v>
      </c>
      <c r="B90" s="153"/>
      <c r="C90" s="153"/>
      <c r="D90" s="157" t="s">
        <v>598</v>
      </c>
      <c r="E90" s="155"/>
      <c r="F90" s="155"/>
      <c r="G90" s="155"/>
      <c r="H90" s="155"/>
      <c r="I90" s="155"/>
      <c r="J90" s="155"/>
      <c r="K90" s="155"/>
      <c r="L90" s="155"/>
      <c r="M90" s="155"/>
      <c r="N90" s="156"/>
      <c r="O90" s="609"/>
      <c r="P90" s="610"/>
      <c r="Q90" s="610"/>
      <c r="R90" s="610"/>
      <c r="S90" s="610"/>
      <c r="T90" s="610"/>
      <c r="U90" s="611"/>
      <c r="V90" s="611"/>
      <c r="W90" s="611"/>
      <c r="X90" s="611"/>
      <c r="Y90" s="611"/>
      <c r="Z90" s="611"/>
      <c r="AA90" s="610"/>
      <c r="AB90" s="610"/>
      <c r="AC90" s="610"/>
      <c r="AD90" s="610"/>
      <c r="AE90" s="610"/>
      <c r="AF90" s="610"/>
      <c r="AG90" s="611"/>
      <c r="AH90" s="611"/>
      <c r="AI90" s="611"/>
      <c r="AJ90" s="611"/>
      <c r="AK90" s="611"/>
      <c r="AL90" s="611"/>
    </row>
    <row r="91" spans="1:38" ht="16.5" customHeight="1" x14ac:dyDescent="0.4">
      <c r="A91" s="138" t="s">
        <v>599</v>
      </c>
      <c r="B91" s="153"/>
      <c r="C91" s="153"/>
      <c r="D91" s="157" t="s">
        <v>600</v>
      </c>
      <c r="E91" s="155"/>
      <c r="F91" s="155"/>
      <c r="G91" s="155"/>
      <c r="H91" s="155"/>
      <c r="I91" s="155"/>
      <c r="J91" s="155"/>
      <c r="K91" s="155"/>
      <c r="L91" s="155"/>
      <c r="M91" s="155"/>
      <c r="N91" s="156"/>
      <c r="O91" s="609"/>
      <c r="P91" s="610"/>
      <c r="Q91" s="610"/>
      <c r="R91" s="610"/>
      <c r="S91" s="610"/>
      <c r="T91" s="610"/>
      <c r="U91" s="611"/>
      <c r="V91" s="611"/>
      <c r="W91" s="611"/>
      <c r="X91" s="611"/>
      <c r="Y91" s="611"/>
      <c r="Z91" s="611"/>
      <c r="AA91" s="610"/>
      <c r="AB91" s="610"/>
      <c r="AC91" s="610"/>
      <c r="AD91" s="610"/>
      <c r="AE91" s="610"/>
      <c r="AF91" s="610"/>
      <c r="AG91" s="611"/>
      <c r="AH91" s="611"/>
      <c r="AI91" s="611"/>
      <c r="AJ91" s="611"/>
      <c r="AK91" s="611"/>
      <c r="AL91" s="611"/>
    </row>
    <row r="92" spans="1:38" ht="16.5" customHeight="1" x14ac:dyDescent="0.4">
      <c r="A92" s="138" t="s">
        <v>601</v>
      </c>
      <c r="B92" s="153"/>
      <c r="C92" s="153"/>
      <c r="D92" s="157" t="s">
        <v>602</v>
      </c>
      <c r="E92" s="155"/>
      <c r="F92" s="155"/>
      <c r="G92" s="155"/>
      <c r="H92" s="155"/>
      <c r="I92" s="155"/>
      <c r="J92" s="155"/>
      <c r="K92" s="155"/>
      <c r="L92" s="155"/>
      <c r="M92" s="155"/>
      <c r="N92" s="156"/>
      <c r="O92" s="609"/>
      <c r="P92" s="610"/>
      <c r="Q92" s="610"/>
      <c r="R92" s="610"/>
      <c r="S92" s="610"/>
      <c r="T92" s="610"/>
      <c r="U92" s="611"/>
      <c r="V92" s="611"/>
      <c r="W92" s="611"/>
      <c r="X92" s="611"/>
      <c r="Y92" s="611"/>
      <c r="Z92" s="611"/>
      <c r="AA92" s="610"/>
      <c r="AB92" s="610"/>
      <c r="AC92" s="610"/>
      <c r="AD92" s="610"/>
      <c r="AE92" s="610"/>
      <c r="AF92" s="610"/>
      <c r="AG92" s="611"/>
      <c r="AH92" s="611"/>
      <c r="AI92" s="611"/>
      <c r="AJ92" s="611"/>
      <c r="AK92" s="611"/>
      <c r="AL92" s="611"/>
    </row>
    <row r="93" spans="1:38" ht="16.5" customHeight="1" x14ac:dyDescent="0.4">
      <c r="A93" s="138" t="s">
        <v>603</v>
      </c>
      <c r="B93" s="153"/>
      <c r="C93" s="153"/>
      <c r="D93" s="157" t="s">
        <v>604</v>
      </c>
      <c r="E93" s="155"/>
      <c r="F93" s="155"/>
      <c r="G93" s="155"/>
      <c r="H93" s="155"/>
      <c r="I93" s="155"/>
      <c r="J93" s="155"/>
      <c r="K93" s="155"/>
      <c r="L93" s="155"/>
      <c r="M93" s="155"/>
      <c r="N93" s="156"/>
      <c r="O93" s="609"/>
      <c r="P93" s="610"/>
      <c r="Q93" s="610"/>
      <c r="R93" s="610"/>
      <c r="S93" s="610"/>
      <c r="T93" s="610"/>
      <c r="U93" s="611"/>
      <c r="V93" s="611"/>
      <c r="W93" s="611"/>
      <c r="X93" s="611"/>
      <c r="Y93" s="611"/>
      <c r="Z93" s="611"/>
      <c r="AA93" s="610"/>
      <c r="AB93" s="610"/>
      <c r="AC93" s="610"/>
      <c r="AD93" s="610"/>
      <c r="AE93" s="610"/>
      <c r="AF93" s="610"/>
      <c r="AG93" s="611"/>
      <c r="AH93" s="611"/>
      <c r="AI93" s="611"/>
      <c r="AJ93" s="611"/>
      <c r="AK93" s="611"/>
      <c r="AL93" s="611"/>
    </row>
    <row r="94" spans="1:38" ht="16.5" customHeight="1" x14ac:dyDescent="0.4">
      <c r="A94" s="138" t="s">
        <v>605</v>
      </c>
      <c r="B94" s="153"/>
      <c r="C94" s="153"/>
      <c r="D94" s="157" t="s">
        <v>606</v>
      </c>
      <c r="E94" s="155"/>
      <c r="F94" s="155"/>
      <c r="G94" s="155"/>
      <c r="H94" s="155"/>
      <c r="I94" s="155"/>
      <c r="J94" s="155"/>
      <c r="K94" s="155"/>
      <c r="L94" s="155"/>
      <c r="M94" s="155"/>
      <c r="N94" s="156"/>
      <c r="O94" s="609"/>
      <c r="P94" s="610"/>
      <c r="Q94" s="610"/>
      <c r="R94" s="610"/>
      <c r="S94" s="610"/>
      <c r="T94" s="610"/>
      <c r="U94" s="611"/>
      <c r="V94" s="611"/>
      <c r="W94" s="611"/>
      <c r="X94" s="611"/>
      <c r="Y94" s="611"/>
      <c r="Z94" s="611"/>
      <c r="AA94" s="610"/>
      <c r="AB94" s="610"/>
      <c r="AC94" s="610"/>
      <c r="AD94" s="610"/>
      <c r="AE94" s="610"/>
      <c r="AF94" s="610"/>
      <c r="AG94" s="611"/>
      <c r="AH94" s="611"/>
      <c r="AI94" s="611"/>
      <c r="AJ94" s="611"/>
      <c r="AK94" s="611"/>
      <c r="AL94" s="611"/>
    </row>
    <row r="95" spans="1:38" ht="16.5" customHeight="1" x14ac:dyDescent="0.4">
      <c r="A95" s="138" t="s">
        <v>607</v>
      </c>
      <c r="B95" s="153"/>
      <c r="C95" s="153"/>
      <c r="D95" s="157" t="s">
        <v>608</v>
      </c>
      <c r="E95" s="155"/>
      <c r="F95" s="155"/>
      <c r="G95" s="155"/>
      <c r="H95" s="155"/>
      <c r="I95" s="155"/>
      <c r="J95" s="155"/>
      <c r="K95" s="155"/>
      <c r="L95" s="155"/>
      <c r="M95" s="155"/>
      <c r="N95" s="156"/>
      <c r="O95" s="609"/>
      <c r="P95" s="610"/>
      <c r="Q95" s="610"/>
      <c r="R95" s="610"/>
      <c r="S95" s="610"/>
      <c r="T95" s="610"/>
      <c r="U95" s="611"/>
      <c r="V95" s="611"/>
      <c r="W95" s="611"/>
      <c r="X95" s="611"/>
      <c r="Y95" s="611"/>
      <c r="Z95" s="611"/>
      <c r="AA95" s="610"/>
      <c r="AB95" s="610"/>
      <c r="AC95" s="610"/>
      <c r="AD95" s="610"/>
      <c r="AE95" s="610"/>
      <c r="AF95" s="610"/>
      <c r="AG95" s="611"/>
      <c r="AH95" s="611"/>
      <c r="AI95" s="611"/>
      <c r="AJ95" s="611"/>
      <c r="AK95" s="611"/>
      <c r="AL95" s="611"/>
    </row>
    <row r="96" spans="1:38" ht="16.5" customHeight="1" x14ac:dyDescent="0.4">
      <c r="A96" s="138" t="s">
        <v>609</v>
      </c>
      <c r="B96" s="153"/>
      <c r="C96" s="153"/>
      <c r="D96" s="157" t="s">
        <v>610</v>
      </c>
      <c r="E96" s="155"/>
      <c r="F96" s="155"/>
      <c r="G96" s="155"/>
      <c r="H96" s="155"/>
      <c r="I96" s="155"/>
      <c r="J96" s="155"/>
      <c r="K96" s="155"/>
      <c r="L96" s="155"/>
      <c r="M96" s="155"/>
      <c r="N96" s="156"/>
      <c r="O96" s="609"/>
      <c r="P96" s="610"/>
      <c r="Q96" s="610"/>
      <c r="R96" s="610"/>
      <c r="S96" s="610"/>
      <c r="T96" s="610"/>
      <c r="U96" s="611"/>
      <c r="V96" s="611"/>
      <c r="W96" s="611"/>
      <c r="X96" s="611"/>
      <c r="Y96" s="611"/>
      <c r="Z96" s="611"/>
      <c r="AA96" s="610"/>
      <c r="AB96" s="610"/>
      <c r="AC96" s="610"/>
      <c r="AD96" s="610"/>
      <c r="AE96" s="610"/>
      <c r="AF96" s="610"/>
      <c r="AG96" s="611"/>
      <c r="AH96" s="611"/>
      <c r="AI96" s="611"/>
      <c r="AJ96" s="611"/>
      <c r="AK96" s="611"/>
      <c r="AL96" s="611"/>
    </row>
    <row r="97" spans="1:38" ht="16.5" customHeight="1" x14ac:dyDescent="0.4">
      <c r="A97" s="138" t="s">
        <v>611</v>
      </c>
      <c r="B97" s="153"/>
      <c r="C97" s="153"/>
      <c r="D97" s="157" t="s">
        <v>612</v>
      </c>
      <c r="E97" s="155"/>
      <c r="F97" s="155"/>
      <c r="G97" s="155"/>
      <c r="H97" s="155"/>
      <c r="I97" s="155"/>
      <c r="J97" s="155"/>
      <c r="K97" s="155"/>
      <c r="L97" s="155"/>
      <c r="M97" s="155"/>
      <c r="N97" s="156"/>
      <c r="O97" s="609"/>
      <c r="P97" s="610"/>
      <c r="Q97" s="610"/>
      <c r="R97" s="610"/>
      <c r="S97" s="610"/>
      <c r="T97" s="610"/>
      <c r="U97" s="611"/>
      <c r="V97" s="611"/>
      <c r="W97" s="611"/>
      <c r="X97" s="611"/>
      <c r="Y97" s="611"/>
      <c r="Z97" s="611"/>
      <c r="AA97" s="610"/>
      <c r="AB97" s="610"/>
      <c r="AC97" s="610"/>
      <c r="AD97" s="610"/>
      <c r="AE97" s="610"/>
      <c r="AF97" s="610"/>
      <c r="AG97" s="611"/>
      <c r="AH97" s="611"/>
      <c r="AI97" s="611"/>
      <c r="AJ97" s="611"/>
      <c r="AK97" s="611"/>
      <c r="AL97" s="611"/>
    </row>
    <row r="98" spans="1:38" ht="16.5" customHeight="1" x14ac:dyDescent="0.4">
      <c r="A98" s="138" t="s">
        <v>613</v>
      </c>
      <c r="B98" s="153"/>
      <c r="C98" s="153"/>
      <c r="D98" s="157" t="s">
        <v>614</v>
      </c>
      <c r="E98" s="155"/>
      <c r="F98" s="155"/>
      <c r="G98" s="155"/>
      <c r="H98" s="155"/>
      <c r="I98" s="155"/>
      <c r="J98" s="155"/>
      <c r="K98" s="155"/>
      <c r="L98" s="155"/>
      <c r="M98" s="155"/>
      <c r="N98" s="156"/>
      <c r="O98" s="609"/>
      <c r="P98" s="610"/>
      <c r="Q98" s="610"/>
      <c r="R98" s="610"/>
      <c r="S98" s="610"/>
      <c r="T98" s="610"/>
      <c r="U98" s="611"/>
      <c r="V98" s="611"/>
      <c r="W98" s="611"/>
      <c r="X98" s="611"/>
      <c r="Y98" s="611"/>
      <c r="Z98" s="611"/>
      <c r="AA98" s="610"/>
      <c r="AB98" s="610"/>
      <c r="AC98" s="610"/>
      <c r="AD98" s="610"/>
      <c r="AE98" s="610"/>
      <c r="AF98" s="610"/>
      <c r="AG98" s="611"/>
      <c r="AH98" s="611"/>
      <c r="AI98" s="611"/>
      <c r="AJ98" s="611"/>
      <c r="AK98" s="611"/>
      <c r="AL98" s="611"/>
    </row>
    <row r="99" spans="1:38" ht="16.5" customHeight="1" x14ac:dyDescent="0.4">
      <c r="A99" s="138" t="s">
        <v>615</v>
      </c>
      <c r="B99" s="153"/>
      <c r="C99" s="153"/>
      <c r="D99" s="157" t="s">
        <v>616</v>
      </c>
      <c r="E99" s="155"/>
      <c r="F99" s="155"/>
      <c r="G99" s="155"/>
      <c r="H99" s="155"/>
      <c r="I99" s="155"/>
      <c r="J99" s="155"/>
      <c r="K99" s="155"/>
      <c r="L99" s="155"/>
      <c r="M99" s="155"/>
      <c r="N99" s="156"/>
      <c r="O99" s="609"/>
      <c r="P99" s="610"/>
      <c r="Q99" s="610"/>
      <c r="R99" s="610"/>
      <c r="S99" s="610"/>
      <c r="T99" s="610"/>
      <c r="U99" s="611"/>
      <c r="V99" s="611"/>
      <c r="W99" s="611"/>
      <c r="X99" s="611"/>
      <c r="Y99" s="611"/>
      <c r="Z99" s="611"/>
      <c r="AA99" s="610"/>
      <c r="AB99" s="610"/>
      <c r="AC99" s="610"/>
      <c r="AD99" s="610"/>
      <c r="AE99" s="610"/>
      <c r="AF99" s="610"/>
      <c r="AG99" s="611"/>
      <c r="AH99" s="611"/>
      <c r="AI99" s="611"/>
      <c r="AJ99" s="611"/>
      <c r="AK99" s="611"/>
      <c r="AL99" s="611"/>
    </row>
    <row r="100" spans="1:38" ht="16.5" customHeight="1" x14ac:dyDescent="0.4">
      <c r="A100" s="138" t="s">
        <v>617</v>
      </c>
      <c r="B100" s="153"/>
      <c r="C100" s="153"/>
      <c r="D100" s="154" t="s">
        <v>618</v>
      </c>
      <c r="E100" s="155"/>
      <c r="F100" s="155"/>
      <c r="G100" s="155"/>
      <c r="H100" s="155"/>
      <c r="I100" s="155"/>
      <c r="J100" s="155"/>
      <c r="K100" s="155"/>
      <c r="L100" s="155"/>
      <c r="M100" s="155"/>
      <c r="N100" s="156"/>
      <c r="O100" s="612"/>
      <c r="P100" s="611"/>
      <c r="Q100" s="611"/>
      <c r="R100" s="611"/>
      <c r="S100" s="611"/>
      <c r="T100" s="611"/>
      <c r="U100" s="611">
        <f>+O101+O102+O103+O104+O105+O106+O107+O108+O109</f>
        <v>15939000000</v>
      </c>
      <c r="V100" s="611"/>
      <c r="W100" s="611"/>
      <c r="X100" s="611"/>
      <c r="Y100" s="611"/>
      <c r="Z100" s="611"/>
      <c r="AA100" s="611"/>
      <c r="AB100" s="611"/>
      <c r="AC100" s="611"/>
      <c r="AD100" s="611"/>
      <c r="AE100" s="611"/>
      <c r="AF100" s="611"/>
      <c r="AG100" s="611">
        <f>+AA101+AA102+AA103+AA104+AA105+AA106+AA107+AA108+AA109</f>
        <v>417000000</v>
      </c>
      <c r="AH100" s="611"/>
      <c r="AI100" s="611"/>
      <c r="AJ100" s="611"/>
      <c r="AK100" s="611"/>
      <c r="AL100" s="611"/>
    </row>
    <row r="101" spans="1:38" ht="16.5" customHeight="1" x14ac:dyDescent="0.4">
      <c r="A101" s="138" t="s">
        <v>619</v>
      </c>
      <c r="B101" s="153"/>
      <c r="C101" s="153"/>
      <c r="D101" s="157" t="s">
        <v>620</v>
      </c>
      <c r="E101" s="155"/>
      <c r="F101" s="155"/>
      <c r="G101" s="155"/>
      <c r="H101" s="155"/>
      <c r="I101" s="155"/>
      <c r="J101" s="155"/>
      <c r="K101" s="155"/>
      <c r="L101" s="155"/>
      <c r="M101" s="155"/>
      <c r="N101" s="156"/>
      <c r="O101" s="609"/>
      <c r="P101" s="610"/>
      <c r="Q101" s="610"/>
      <c r="R101" s="610"/>
      <c r="S101" s="610"/>
      <c r="T101" s="610"/>
      <c r="U101" s="611"/>
      <c r="V101" s="611"/>
      <c r="W101" s="611"/>
      <c r="X101" s="611"/>
      <c r="Y101" s="611"/>
      <c r="Z101" s="611"/>
      <c r="AA101" s="610"/>
      <c r="AB101" s="610"/>
      <c r="AC101" s="610"/>
      <c r="AD101" s="610"/>
      <c r="AE101" s="610"/>
      <c r="AF101" s="610"/>
      <c r="AG101" s="611"/>
      <c r="AH101" s="611"/>
      <c r="AI101" s="611"/>
      <c r="AJ101" s="611"/>
      <c r="AK101" s="611"/>
      <c r="AL101" s="611"/>
    </row>
    <row r="102" spans="1:38" ht="16.5" customHeight="1" x14ac:dyDescent="0.4">
      <c r="A102" s="138" t="s">
        <v>621</v>
      </c>
      <c r="B102" s="153"/>
      <c r="C102" s="153"/>
      <c r="D102" s="157" t="s">
        <v>622</v>
      </c>
      <c r="E102" s="155"/>
      <c r="F102" s="155"/>
      <c r="G102" s="155"/>
      <c r="H102" s="155"/>
      <c r="I102" s="155"/>
      <c r="J102" s="155"/>
      <c r="K102" s="155"/>
      <c r="L102" s="155"/>
      <c r="M102" s="155"/>
      <c r="N102" s="156"/>
      <c r="O102" s="609"/>
      <c r="P102" s="610"/>
      <c r="Q102" s="610"/>
      <c r="R102" s="610"/>
      <c r="S102" s="610"/>
      <c r="T102" s="610"/>
      <c r="U102" s="611"/>
      <c r="V102" s="611"/>
      <c r="W102" s="611"/>
      <c r="X102" s="611"/>
      <c r="Y102" s="611"/>
      <c r="Z102" s="611"/>
      <c r="AA102" s="610"/>
      <c r="AB102" s="610"/>
      <c r="AC102" s="610"/>
      <c r="AD102" s="610"/>
      <c r="AE102" s="610"/>
      <c r="AF102" s="610"/>
      <c r="AG102" s="611"/>
      <c r="AH102" s="611"/>
      <c r="AI102" s="611"/>
      <c r="AJ102" s="611"/>
      <c r="AK102" s="611"/>
      <c r="AL102" s="611"/>
    </row>
    <row r="103" spans="1:38" ht="16.5" customHeight="1" x14ac:dyDescent="0.4">
      <c r="A103" s="138" t="s">
        <v>623</v>
      </c>
      <c r="B103" s="153"/>
      <c r="C103" s="153"/>
      <c r="D103" s="157" t="s">
        <v>624</v>
      </c>
      <c r="E103" s="155"/>
      <c r="F103" s="155"/>
      <c r="G103" s="155"/>
      <c r="H103" s="155"/>
      <c r="I103" s="155"/>
      <c r="J103" s="155"/>
      <c r="K103" s="155"/>
      <c r="L103" s="155"/>
      <c r="M103" s="155"/>
      <c r="N103" s="156"/>
      <c r="O103" s="609">
        <v>15400000000</v>
      </c>
      <c r="P103" s="610"/>
      <c r="Q103" s="610"/>
      <c r="R103" s="610"/>
      <c r="S103" s="610"/>
      <c r="T103" s="610"/>
      <c r="U103" s="611"/>
      <c r="V103" s="611"/>
      <c r="W103" s="611"/>
      <c r="X103" s="611"/>
      <c r="Y103" s="611"/>
      <c r="Z103" s="611"/>
      <c r="AA103" s="610"/>
      <c r="AB103" s="610"/>
      <c r="AC103" s="610"/>
      <c r="AD103" s="610"/>
      <c r="AE103" s="610"/>
      <c r="AF103" s="610"/>
      <c r="AG103" s="611"/>
      <c r="AH103" s="611"/>
      <c r="AI103" s="611"/>
      <c r="AJ103" s="611"/>
      <c r="AK103" s="611"/>
      <c r="AL103" s="611"/>
    </row>
    <row r="104" spans="1:38" ht="16.5" customHeight="1" x14ac:dyDescent="0.4">
      <c r="A104" s="138" t="s">
        <v>625</v>
      </c>
      <c r="B104" s="153"/>
      <c r="C104" s="153"/>
      <c r="D104" s="157" t="s">
        <v>626</v>
      </c>
      <c r="E104" s="155"/>
      <c r="F104" s="155"/>
      <c r="G104" s="155"/>
      <c r="H104" s="155"/>
      <c r="I104" s="155"/>
      <c r="J104" s="155"/>
      <c r="K104" s="155"/>
      <c r="L104" s="155"/>
      <c r="M104" s="155"/>
      <c r="N104" s="156"/>
      <c r="O104" s="609"/>
      <c r="P104" s="610"/>
      <c r="Q104" s="610"/>
      <c r="R104" s="610"/>
      <c r="S104" s="610"/>
      <c r="T104" s="610"/>
      <c r="U104" s="611"/>
      <c r="V104" s="611"/>
      <c r="W104" s="611"/>
      <c r="X104" s="611"/>
      <c r="Y104" s="611"/>
      <c r="Z104" s="611"/>
      <c r="AA104" s="610"/>
      <c r="AB104" s="610"/>
      <c r="AC104" s="610"/>
      <c r="AD104" s="610"/>
      <c r="AE104" s="610"/>
      <c r="AF104" s="610"/>
      <c r="AG104" s="611"/>
      <c r="AH104" s="611"/>
      <c r="AI104" s="611"/>
      <c r="AJ104" s="611"/>
      <c r="AK104" s="611"/>
      <c r="AL104" s="611"/>
    </row>
    <row r="105" spans="1:38" ht="16.5" customHeight="1" x14ac:dyDescent="0.4">
      <c r="A105" s="138" t="s">
        <v>627</v>
      </c>
      <c r="B105" s="153"/>
      <c r="C105" s="153"/>
      <c r="D105" s="157" t="s">
        <v>628</v>
      </c>
      <c r="E105" s="155"/>
      <c r="F105" s="155"/>
      <c r="G105" s="155"/>
      <c r="H105" s="155"/>
      <c r="I105" s="155"/>
      <c r="J105" s="155"/>
      <c r="K105" s="155"/>
      <c r="L105" s="155"/>
      <c r="M105" s="155"/>
      <c r="N105" s="156"/>
      <c r="O105" s="609"/>
      <c r="P105" s="610"/>
      <c r="Q105" s="610"/>
      <c r="R105" s="610"/>
      <c r="S105" s="610"/>
      <c r="T105" s="610"/>
      <c r="U105" s="611"/>
      <c r="V105" s="611"/>
      <c r="W105" s="611"/>
      <c r="X105" s="611"/>
      <c r="Y105" s="611"/>
      <c r="Z105" s="611"/>
      <c r="AA105" s="610"/>
      <c r="AB105" s="610"/>
      <c r="AC105" s="610"/>
      <c r="AD105" s="610"/>
      <c r="AE105" s="610"/>
      <c r="AF105" s="610"/>
      <c r="AG105" s="611"/>
      <c r="AH105" s="611"/>
      <c r="AI105" s="611"/>
      <c r="AJ105" s="611"/>
      <c r="AK105" s="611"/>
      <c r="AL105" s="611"/>
    </row>
    <row r="106" spans="1:38" ht="16.5" customHeight="1" x14ac:dyDescent="0.4">
      <c r="A106" s="138" t="s">
        <v>629</v>
      </c>
      <c r="B106" s="153"/>
      <c r="C106" s="153"/>
      <c r="D106" s="157" t="s">
        <v>630</v>
      </c>
      <c r="E106" s="155"/>
      <c r="F106" s="155"/>
      <c r="G106" s="155"/>
      <c r="H106" s="155"/>
      <c r="I106" s="155"/>
      <c r="J106" s="155"/>
      <c r="K106" s="155"/>
      <c r="L106" s="155"/>
      <c r="M106" s="155"/>
      <c r="N106" s="156"/>
      <c r="O106" s="609"/>
      <c r="P106" s="610"/>
      <c r="Q106" s="610"/>
      <c r="R106" s="610"/>
      <c r="S106" s="610"/>
      <c r="T106" s="610"/>
      <c r="U106" s="611"/>
      <c r="V106" s="611"/>
      <c r="W106" s="611"/>
      <c r="X106" s="611"/>
      <c r="Y106" s="611"/>
      <c r="Z106" s="611"/>
      <c r="AA106" s="610"/>
      <c r="AB106" s="610"/>
      <c r="AC106" s="610"/>
      <c r="AD106" s="610"/>
      <c r="AE106" s="610"/>
      <c r="AF106" s="610"/>
      <c r="AG106" s="611"/>
      <c r="AH106" s="611"/>
      <c r="AI106" s="611"/>
      <c r="AJ106" s="611"/>
      <c r="AK106" s="611"/>
      <c r="AL106" s="611"/>
    </row>
    <row r="107" spans="1:38" ht="16.5" customHeight="1" x14ac:dyDescent="0.4">
      <c r="A107" s="138" t="s">
        <v>631</v>
      </c>
      <c r="B107" s="153"/>
      <c r="C107" s="153"/>
      <c r="D107" s="157" t="s">
        <v>632</v>
      </c>
      <c r="E107" s="155"/>
      <c r="F107" s="155"/>
      <c r="G107" s="155"/>
      <c r="H107" s="155"/>
      <c r="I107" s="155"/>
      <c r="J107" s="155"/>
      <c r="K107" s="155"/>
      <c r="L107" s="155"/>
      <c r="M107" s="155"/>
      <c r="N107" s="156"/>
      <c r="O107" s="609"/>
      <c r="P107" s="610"/>
      <c r="Q107" s="610"/>
      <c r="R107" s="610"/>
      <c r="S107" s="610"/>
      <c r="T107" s="610"/>
      <c r="U107" s="611"/>
      <c r="V107" s="611"/>
      <c r="W107" s="611"/>
      <c r="X107" s="611"/>
      <c r="Y107" s="611"/>
      <c r="Z107" s="611"/>
      <c r="AA107" s="610"/>
      <c r="AB107" s="610"/>
      <c r="AC107" s="610"/>
      <c r="AD107" s="610"/>
      <c r="AE107" s="610"/>
      <c r="AF107" s="610"/>
      <c r="AG107" s="611"/>
      <c r="AH107" s="611"/>
      <c r="AI107" s="611"/>
      <c r="AJ107" s="611"/>
      <c r="AK107" s="611"/>
      <c r="AL107" s="611"/>
    </row>
    <row r="108" spans="1:38" ht="16.5" customHeight="1" x14ac:dyDescent="0.4">
      <c r="A108" s="138" t="s">
        <v>633</v>
      </c>
      <c r="B108" s="153"/>
      <c r="C108" s="153"/>
      <c r="D108" s="157" t="s">
        <v>634</v>
      </c>
      <c r="E108" s="155"/>
      <c r="F108" s="155"/>
      <c r="G108" s="155"/>
      <c r="H108" s="155"/>
      <c r="I108" s="155"/>
      <c r="J108" s="155"/>
      <c r="K108" s="155"/>
      <c r="L108" s="155"/>
      <c r="M108" s="155"/>
      <c r="N108" s="156"/>
      <c r="O108" s="609"/>
      <c r="P108" s="610"/>
      <c r="Q108" s="610"/>
      <c r="R108" s="610"/>
      <c r="S108" s="610"/>
      <c r="T108" s="610"/>
      <c r="U108" s="611"/>
      <c r="V108" s="611"/>
      <c r="W108" s="611"/>
      <c r="X108" s="611"/>
      <c r="Y108" s="611"/>
      <c r="Z108" s="611"/>
      <c r="AA108" s="610"/>
      <c r="AB108" s="610"/>
      <c r="AC108" s="610"/>
      <c r="AD108" s="610"/>
      <c r="AE108" s="610"/>
      <c r="AF108" s="610"/>
      <c r="AG108" s="611"/>
      <c r="AH108" s="611"/>
      <c r="AI108" s="611"/>
      <c r="AJ108" s="611"/>
      <c r="AK108" s="611"/>
      <c r="AL108" s="611"/>
    </row>
    <row r="109" spans="1:38" ht="16.5" customHeight="1" x14ac:dyDescent="0.4">
      <c r="A109" s="138" t="s">
        <v>635</v>
      </c>
      <c r="B109" s="153"/>
      <c r="C109" s="153"/>
      <c r="D109" s="157" t="s">
        <v>636</v>
      </c>
      <c r="E109" s="155"/>
      <c r="F109" s="155"/>
      <c r="G109" s="155"/>
      <c r="H109" s="155"/>
      <c r="I109" s="155"/>
      <c r="J109" s="155"/>
      <c r="K109" s="155"/>
      <c r="L109" s="155"/>
      <c r="M109" s="155"/>
      <c r="N109" s="156"/>
      <c r="O109" s="609">
        <v>539000000</v>
      </c>
      <c r="P109" s="610"/>
      <c r="Q109" s="610"/>
      <c r="R109" s="610"/>
      <c r="S109" s="610"/>
      <c r="T109" s="610"/>
      <c r="U109" s="611"/>
      <c r="V109" s="611"/>
      <c r="W109" s="611"/>
      <c r="X109" s="611"/>
      <c r="Y109" s="611"/>
      <c r="Z109" s="611"/>
      <c r="AA109" s="609">
        <v>417000000</v>
      </c>
      <c r="AB109" s="610"/>
      <c r="AC109" s="610"/>
      <c r="AD109" s="610"/>
      <c r="AE109" s="610"/>
      <c r="AF109" s="610"/>
      <c r="AG109" s="611"/>
      <c r="AH109" s="611"/>
      <c r="AI109" s="611"/>
      <c r="AJ109" s="611"/>
      <c r="AK109" s="611"/>
      <c r="AL109" s="611"/>
    </row>
    <row r="110" spans="1:38" ht="16.5" customHeight="1" x14ac:dyDescent="0.4">
      <c r="A110" s="138" t="s">
        <v>637</v>
      </c>
      <c r="B110" s="153"/>
      <c r="C110" s="153"/>
      <c r="D110" s="154" t="s">
        <v>638</v>
      </c>
      <c r="E110" s="155"/>
      <c r="F110" s="155"/>
      <c r="G110" s="155"/>
      <c r="H110" s="155"/>
      <c r="I110" s="155"/>
      <c r="J110" s="155"/>
      <c r="K110" s="155"/>
      <c r="L110" s="155"/>
      <c r="M110" s="155"/>
      <c r="N110" s="156"/>
      <c r="O110" s="612"/>
      <c r="P110" s="611"/>
      <c r="Q110" s="611"/>
      <c r="R110" s="611"/>
      <c r="S110" s="611"/>
      <c r="T110" s="611"/>
      <c r="U110" s="611">
        <f>U81+ U100</f>
        <v>24482309601</v>
      </c>
      <c r="V110" s="611"/>
      <c r="W110" s="611"/>
      <c r="X110" s="611"/>
      <c r="Y110" s="611"/>
      <c r="Z110" s="611"/>
      <c r="AA110" s="611"/>
      <c r="AB110" s="611"/>
      <c r="AC110" s="611"/>
      <c r="AD110" s="611"/>
      <c r="AE110" s="611"/>
      <c r="AF110" s="611"/>
      <c r="AG110" s="611">
        <f>AG81+ AG100</f>
        <v>448667392</v>
      </c>
      <c r="AH110" s="611"/>
      <c r="AI110" s="611"/>
      <c r="AJ110" s="611"/>
      <c r="AK110" s="611"/>
      <c r="AL110" s="611"/>
    </row>
    <row r="111" spans="1:38" ht="16.5" customHeight="1" x14ac:dyDescent="0.4">
      <c r="A111" s="138"/>
      <c r="B111" s="153"/>
      <c r="C111" s="153"/>
      <c r="D111" s="154" t="s">
        <v>639</v>
      </c>
      <c r="E111" s="155"/>
      <c r="F111" s="155"/>
      <c r="G111" s="155"/>
      <c r="H111" s="155"/>
      <c r="I111" s="155"/>
      <c r="J111" s="155"/>
      <c r="K111" s="155"/>
      <c r="L111" s="155"/>
      <c r="M111" s="155"/>
      <c r="N111" s="156"/>
      <c r="O111" s="612"/>
      <c r="P111" s="611"/>
      <c r="Q111" s="611"/>
      <c r="R111" s="611"/>
      <c r="S111" s="611"/>
      <c r="T111" s="611"/>
      <c r="U111" s="611"/>
      <c r="V111" s="611"/>
      <c r="W111" s="611"/>
      <c r="X111" s="611"/>
      <c r="Y111" s="611"/>
      <c r="Z111" s="611"/>
      <c r="AA111" s="611"/>
      <c r="AB111" s="611"/>
      <c r="AC111" s="611"/>
      <c r="AD111" s="611"/>
      <c r="AE111" s="611"/>
      <c r="AF111" s="611"/>
      <c r="AG111" s="611"/>
      <c r="AH111" s="611"/>
      <c r="AI111" s="611"/>
      <c r="AJ111" s="611"/>
      <c r="AK111" s="611"/>
      <c r="AL111" s="611"/>
    </row>
    <row r="112" spans="1:38" ht="16.5" customHeight="1" x14ac:dyDescent="0.4">
      <c r="A112" s="138" t="s">
        <v>640</v>
      </c>
      <c r="B112" s="153"/>
      <c r="C112" s="153"/>
      <c r="D112" s="154" t="s">
        <v>641</v>
      </c>
      <c r="E112" s="155"/>
      <c r="F112" s="155"/>
      <c r="G112" s="155"/>
      <c r="H112" s="155"/>
      <c r="I112" s="155"/>
      <c r="J112" s="155"/>
      <c r="K112" s="155"/>
      <c r="L112" s="155"/>
      <c r="M112" s="155"/>
      <c r="N112" s="156"/>
      <c r="O112" s="612"/>
      <c r="P112" s="611"/>
      <c r="Q112" s="611"/>
      <c r="R112" s="611"/>
      <c r="S112" s="611"/>
      <c r="T112" s="611"/>
      <c r="U112" s="611">
        <f>+O113+O114</f>
        <v>8237750000</v>
      </c>
      <c r="V112" s="611"/>
      <c r="W112" s="611"/>
      <c r="X112" s="611"/>
      <c r="Y112" s="611"/>
      <c r="Z112" s="611"/>
      <c r="AA112" s="611"/>
      <c r="AB112" s="611"/>
      <c r="AC112" s="611"/>
      <c r="AD112" s="611"/>
      <c r="AE112" s="611"/>
      <c r="AF112" s="611"/>
      <c r="AG112" s="611">
        <f>+AA113+AA114</f>
        <v>8237750000</v>
      </c>
      <c r="AH112" s="611"/>
      <c r="AI112" s="611"/>
      <c r="AJ112" s="611"/>
      <c r="AK112" s="611"/>
      <c r="AL112" s="611"/>
    </row>
    <row r="113" spans="1:38" ht="16.5" customHeight="1" x14ac:dyDescent="0.4">
      <c r="A113" s="138" t="s">
        <v>642</v>
      </c>
      <c r="B113" s="153"/>
      <c r="C113" s="153"/>
      <c r="D113" s="157" t="s">
        <v>643</v>
      </c>
      <c r="E113" s="155"/>
      <c r="F113" s="155"/>
      <c r="G113" s="155"/>
      <c r="H113" s="155"/>
      <c r="I113" s="155"/>
      <c r="J113" s="155"/>
      <c r="K113" s="155"/>
      <c r="L113" s="155"/>
      <c r="M113" s="155"/>
      <c r="N113" s="156"/>
      <c r="O113" s="609">
        <v>1647500000</v>
      </c>
      <c r="P113" s="610"/>
      <c r="Q113" s="610"/>
      <c r="R113" s="610"/>
      <c r="S113" s="610"/>
      <c r="T113" s="610"/>
      <c r="U113" s="611"/>
      <c r="V113" s="611"/>
      <c r="W113" s="611"/>
      <c r="X113" s="611"/>
      <c r="Y113" s="611"/>
      <c r="Z113" s="611"/>
      <c r="AA113" s="609">
        <v>1647500000</v>
      </c>
      <c r="AB113" s="610"/>
      <c r="AC113" s="610"/>
      <c r="AD113" s="610"/>
      <c r="AE113" s="610"/>
      <c r="AF113" s="610"/>
      <c r="AG113" s="611"/>
      <c r="AH113" s="611"/>
      <c r="AI113" s="611"/>
      <c r="AJ113" s="611"/>
      <c r="AK113" s="611"/>
      <c r="AL113" s="611"/>
    </row>
    <row r="114" spans="1:38" ht="16.5" customHeight="1" x14ac:dyDescent="0.4">
      <c r="A114" s="138" t="s">
        <v>644</v>
      </c>
      <c r="B114" s="153"/>
      <c r="C114" s="153"/>
      <c r="D114" s="157" t="s">
        <v>645</v>
      </c>
      <c r="E114" s="155"/>
      <c r="F114" s="155"/>
      <c r="G114" s="155"/>
      <c r="H114" s="155"/>
      <c r="I114" s="155"/>
      <c r="J114" s="155"/>
      <c r="K114" s="155"/>
      <c r="L114" s="155"/>
      <c r="M114" s="155"/>
      <c r="N114" s="156"/>
      <c r="O114" s="609">
        <v>6590250000</v>
      </c>
      <c r="P114" s="610"/>
      <c r="Q114" s="610"/>
      <c r="R114" s="610"/>
      <c r="S114" s="610"/>
      <c r="T114" s="610"/>
      <c r="U114" s="611"/>
      <c r="V114" s="611"/>
      <c r="W114" s="611"/>
      <c r="X114" s="611"/>
      <c r="Y114" s="611"/>
      <c r="Z114" s="611"/>
      <c r="AA114" s="609">
        <v>6590250000</v>
      </c>
      <c r="AB114" s="610"/>
      <c r="AC114" s="610"/>
      <c r="AD114" s="610"/>
      <c r="AE114" s="610"/>
      <c r="AF114" s="610"/>
      <c r="AG114" s="611"/>
      <c r="AH114" s="611"/>
      <c r="AI114" s="611"/>
      <c r="AJ114" s="611"/>
      <c r="AK114" s="611"/>
      <c r="AL114" s="611"/>
    </row>
    <row r="115" spans="1:38" ht="16.5" customHeight="1" x14ac:dyDescent="0.4">
      <c r="A115" s="138" t="s">
        <v>646</v>
      </c>
      <c r="B115" s="153"/>
      <c r="C115" s="153"/>
      <c r="D115" s="154" t="s">
        <v>647</v>
      </c>
      <c r="E115" s="155"/>
      <c r="F115" s="155"/>
      <c r="G115" s="155"/>
      <c r="H115" s="155"/>
      <c r="I115" s="155"/>
      <c r="J115" s="155"/>
      <c r="K115" s="155"/>
      <c r="L115" s="155"/>
      <c r="M115" s="155"/>
      <c r="N115" s="156"/>
      <c r="O115" s="612"/>
      <c r="P115" s="611"/>
      <c r="Q115" s="611"/>
      <c r="R115" s="611"/>
      <c r="S115" s="611"/>
      <c r="T115" s="611"/>
      <c r="U115" s="611">
        <f>+O116+O117</f>
        <v>24662847470</v>
      </c>
      <c r="V115" s="611"/>
      <c r="W115" s="611"/>
      <c r="X115" s="611"/>
      <c r="Y115" s="611"/>
      <c r="Z115" s="611"/>
      <c r="AA115" s="611"/>
      <c r="AB115" s="611"/>
      <c r="AC115" s="611"/>
      <c r="AD115" s="611"/>
      <c r="AE115" s="611"/>
      <c r="AF115" s="611"/>
      <c r="AG115" s="611">
        <f>+AA116+AA117</f>
        <v>24662847470</v>
      </c>
      <c r="AH115" s="611"/>
      <c r="AI115" s="611"/>
      <c r="AJ115" s="611"/>
      <c r="AK115" s="611"/>
      <c r="AL115" s="611"/>
    </row>
    <row r="116" spans="1:38" ht="16.5" customHeight="1" x14ac:dyDescent="0.4">
      <c r="A116" s="138" t="s">
        <v>648</v>
      </c>
      <c r="B116" s="153"/>
      <c r="C116" s="153"/>
      <c r="D116" s="157" t="s">
        <v>649</v>
      </c>
      <c r="E116" s="155"/>
      <c r="F116" s="155"/>
      <c r="G116" s="155"/>
      <c r="H116" s="155"/>
      <c r="I116" s="155"/>
      <c r="J116" s="155"/>
      <c r="K116" s="155"/>
      <c r="L116" s="155"/>
      <c r="M116" s="155"/>
      <c r="N116" s="156"/>
      <c r="O116" s="609">
        <v>24662847470</v>
      </c>
      <c r="P116" s="610"/>
      <c r="Q116" s="610"/>
      <c r="R116" s="610"/>
      <c r="S116" s="610"/>
      <c r="T116" s="610"/>
      <c r="U116" s="611"/>
      <c r="V116" s="611"/>
      <c r="W116" s="611"/>
      <c r="X116" s="611"/>
      <c r="Y116" s="611"/>
      <c r="Z116" s="611"/>
      <c r="AA116" s="609">
        <v>24662847470</v>
      </c>
      <c r="AB116" s="610"/>
      <c r="AC116" s="610"/>
      <c r="AD116" s="610"/>
      <c r="AE116" s="610"/>
      <c r="AF116" s="610"/>
      <c r="AG116" s="611"/>
      <c r="AH116" s="611"/>
      <c r="AI116" s="611"/>
      <c r="AJ116" s="611"/>
      <c r="AK116" s="611"/>
      <c r="AL116" s="611"/>
    </row>
    <row r="117" spans="1:38" ht="16.5" customHeight="1" x14ac:dyDescent="0.4">
      <c r="A117" s="202" t="s">
        <v>650</v>
      </c>
      <c r="B117" s="153"/>
      <c r="C117" s="153"/>
      <c r="D117" s="157" t="s">
        <v>651</v>
      </c>
      <c r="E117" s="155"/>
      <c r="F117" s="155"/>
      <c r="G117" s="155"/>
      <c r="H117" s="155"/>
      <c r="I117" s="155"/>
      <c r="J117" s="155"/>
      <c r="K117" s="155"/>
      <c r="L117" s="155"/>
      <c r="M117" s="155"/>
      <c r="N117" s="156"/>
      <c r="O117" s="609"/>
      <c r="P117" s="610"/>
      <c r="Q117" s="610"/>
      <c r="R117" s="610"/>
      <c r="S117" s="610"/>
      <c r="T117" s="610"/>
      <c r="U117" s="611"/>
      <c r="V117" s="611"/>
      <c r="W117" s="611"/>
      <c r="X117" s="611"/>
      <c r="Y117" s="611"/>
      <c r="Z117" s="611"/>
      <c r="AA117" s="610"/>
      <c r="AB117" s="610"/>
      <c r="AC117" s="610"/>
      <c r="AD117" s="610"/>
      <c r="AE117" s="610"/>
      <c r="AF117" s="610"/>
      <c r="AG117" s="611"/>
      <c r="AH117" s="611"/>
      <c r="AI117" s="611"/>
      <c r="AJ117" s="611"/>
      <c r="AK117" s="611"/>
      <c r="AL117" s="611"/>
    </row>
    <row r="118" spans="1:38" ht="16.5" customHeight="1" x14ac:dyDescent="0.4">
      <c r="A118" s="138" t="s">
        <v>652</v>
      </c>
      <c r="B118" s="153"/>
      <c r="C118" s="153"/>
      <c r="D118" s="154" t="s">
        <v>653</v>
      </c>
      <c r="E118" s="155"/>
      <c r="F118" s="155"/>
      <c r="G118" s="155"/>
      <c r="H118" s="155"/>
      <c r="I118" s="155"/>
      <c r="J118" s="155"/>
      <c r="K118" s="155"/>
      <c r="L118" s="155"/>
      <c r="M118" s="155"/>
      <c r="N118" s="156"/>
      <c r="O118" s="612"/>
      <c r="P118" s="611"/>
      <c r="Q118" s="611"/>
      <c r="R118" s="611"/>
      <c r="S118" s="611"/>
      <c r="T118" s="611"/>
      <c r="U118" s="611">
        <f>+O119+O120</f>
        <v>0</v>
      </c>
      <c r="V118" s="611"/>
      <c r="W118" s="611"/>
      <c r="X118" s="611"/>
      <c r="Y118" s="611"/>
      <c r="Z118" s="611"/>
      <c r="AA118" s="611"/>
      <c r="AB118" s="611"/>
      <c r="AC118" s="611"/>
      <c r="AD118" s="611"/>
      <c r="AE118" s="611"/>
      <c r="AF118" s="611"/>
      <c r="AG118" s="611">
        <f>+AA119+AA120</f>
        <v>0</v>
      </c>
      <c r="AH118" s="611"/>
      <c r="AI118" s="611"/>
      <c r="AJ118" s="611"/>
      <c r="AK118" s="611"/>
      <c r="AL118" s="611"/>
    </row>
    <row r="119" spans="1:38" ht="16.5" customHeight="1" x14ac:dyDescent="0.4">
      <c r="A119" s="138" t="s">
        <v>654</v>
      </c>
      <c r="B119" s="153"/>
      <c r="C119" s="153"/>
      <c r="D119" s="157" t="s">
        <v>655</v>
      </c>
      <c r="E119" s="155"/>
      <c r="F119" s="155"/>
      <c r="G119" s="155"/>
      <c r="H119" s="155"/>
      <c r="I119" s="155"/>
      <c r="J119" s="155"/>
      <c r="K119" s="155"/>
      <c r="L119" s="155"/>
      <c r="M119" s="155"/>
      <c r="N119" s="156"/>
      <c r="O119" s="609"/>
      <c r="P119" s="610"/>
      <c r="Q119" s="610"/>
      <c r="R119" s="610"/>
      <c r="S119" s="610"/>
      <c r="T119" s="610"/>
      <c r="U119" s="611"/>
      <c r="V119" s="611"/>
      <c r="W119" s="611"/>
      <c r="X119" s="611"/>
      <c r="Y119" s="611"/>
      <c r="Z119" s="611"/>
      <c r="AA119" s="610"/>
      <c r="AB119" s="610"/>
      <c r="AC119" s="610"/>
      <c r="AD119" s="610"/>
      <c r="AE119" s="610"/>
      <c r="AF119" s="610"/>
      <c r="AG119" s="611"/>
      <c r="AH119" s="611"/>
      <c r="AI119" s="611"/>
      <c r="AJ119" s="611"/>
      <c r="AK119" s="611"/>
      <c r="AL119" s="611"/>
    </row>
    <row r="120" spans="1:38" ht="16.5" customHeight="1" x14ac:dyDescent="0.4">
      <c r="A120" s="138" t="s">
        <v>656</v>
      </c>
      <c r="B120" s="153"/>
      <c r="C120" s="153"/>
      <c r="D120" s="157" t="s">
        <v>651</v>
      </c>
      <c r="E120" s="155"/>
      <c r="F120" s="155"/>
      <c r="G120" s="155"/>
      <c r="H120" s="155"/>
      <c r="I120" s="155"/>
      <c r="J120" s="155"/>
      <c r="K120" s="155"/>
      <c r="L120" s="155"/>
      <c r="M120" s="155"/>
      <c r="N120" s="156"/>
      <c r="O120" s="609"/>
      <c r="P120" s="610"/>
      <c r="Q120" s="610"/>
      <c r="R120" s="610"/>
      <c r="S120" s="610"/>
      <c r="T120" s="610"/>
      <c r="U120" s="611"/>
      <c r="V120" s="611"/>
      <c r="W120" s="611"/>
      <c r="X120" s="611"/>
      <c r="Y120" s="611"/>
      <c r="Z120" s="611"/>
      <c r="AA120" s="610"/>
      <c r="AB120" s="610"/>
      <c r="AC120" s="610"/>
      <c r="AD120" s="610"/>
      <c r="AE120" s="610"/>
      <c r="AF120" s="610"/>
      <c r="AG120" s="611"/>
      <c r="AH120" s="611"/>
      <c r="AI120" s="611"/>
      <c r="AJ120" s="611"/>
      <c r="AK120" s="611"/>
      <c r="AL120" s="611"/>
    </row>
    <row r="121" spans="1:38" ht="16.5" customHeight="1" x14ac:dyDescent="0.4">
      <c r="A121" s="138" t="s">
        <v>657</v>
      </c>
      <c r="B121" s="153"/>
      <c r="C121" s="153"/>
      <c r="D121" s="154" t="s">
        <v>658</v>
      </c>
      <c r="E121" s="155"/>
      <c r="F121" s="155"/>
      <c r="G121" s="155"/>
      <c r="H121" s="155"/>
      <c r="I121" s="155"/>
      <c r="J121" s="155"/>
      <c r="K121" s="155"/>
      <c r="L121" s="155"/>
      <c r="M121" s="155"/>
      <c r="N121" s="156"/>
      <c r="O121" s="612"/>
      <c r="P121" s="611"/>
      <c r="Q121" s="611"/>
      <c r="R121" s="611"/>
      <c r="S121" s="611"/>
      <c r="T121" s="611"/>
      <c r="U121" s="611">
        <f>+O122+O123+O124+O125+O126</f>
        <v>0</v>
      </c>
      <c r="V121" s="611"/>
      <c r="W121" s="611"/>
      <c r="X121" s="611"/>
      <c r="Y121" s="611"/>
      <c r="Z121" s="611"/>
      <c r="AA121" s="611"/>
      <c r="AB121" s="611"/>
      <c r="AC121" s="611"/>
      <c r="AD121" s="611"/>
      <c r="AE121" s="611"/>
      <c r="AF121" s="611"/>
      <c r="AG121" s="611">
        <f>+AA122+AA123+AA124+AA125+AA126</f>
        <v>0</v>
      </c>
      <c r="AH121" s="611"/>
      <c r="AI121" s="611"/>
      <c r="AJ121" s="611"/>
      <c r="AK121" s="611"/>
      <c r="AL121" s="611"/>
    </row>
    <row r="122" spans="1:38" ht="16.5" customHeight="1" x14ac:dyDescent="0.4">
      <c r="A122" s="138" t="s">
        <v>659</v>
      </c>
      <c r="B122" s="153"/>
      <c r="C122" s="153"/>
      <c r="D122" s="157" t="s">
        <v>660</v>
      </c>
      <c r="E122" s="155"/>
      <c r="F122" s="155"/>
      <c r="G122" s="155"/>
      <c r="H122" s="155"/>
      <c r="I122" s="155"/>
      <c r="J122" s="155"/>
      <c r="K122" s="155"/>
      <c r="L122" s="155"/>
      <c r="M122" s="155"/>
      <c r="N122" s="156"/>
      <c r="O122" s="609"/>
      <c r="P122" s="610"/>
      <c r="Q122" s="610"/>
      <c r="R122" s="610"/>
      <c r="S122" s="610"/>
      <c r="T122" s="610"/>
      <c r="U122" s="611"/>
      <c r="V122" s="611"/>
      <c r="W122" s="611"/>
      <c r="X122" s="611"/>
      <c r="Y122" s="611"/>
      <c r="Z122" s="611"/>
      <c r="AA122" s="610"/>
      <c r="AB122" s="610"/>
      <c r="AC122" s="610"/>
      <c r="AD122" s="610"/>
      <c r="AE122" s="610"/>
      <c r="AF122" s="610"/>
      <c r="AG122" s="611"/>
      <c r="AH122" s="611"/>
      <c r="AI122" s="611"/>
      <c r="AJ122" s="611"/>
      <c r="AK122" s="611"/>
      <c r="AL122" s="611"/>
    </row>
    <row r="123" spans="1:38" ht="16.5" customHeight="1" x14ac:dyDescent="0.4">
      <c r="A123" s="138" t="s">
        <v>661</v>
      </c>
      <c r="B123" s="153"/>
      <c r="C123" s="153"/>
      <c r="D123" s="157" t="s">
        <v>662</v>
      </c>
      <c r="E123" s="155"/>
      <c r="F123" s="155"/>
      <c r="G123" s="155"/>
      <c r="H123" s="155"/>
      <c r="I123" s="155"/>
      <c r="J123" s="155"/>
      <c r="K123" s="155"/>
      <c r="L123" s="155"/>
      <c r="M123" s="155"/>
      <c r="N123" s="156"/>
      <c r="O123" s="609"/>
      <c r="P123" s="610"/>
      <c r="Q123" s="610"/>
      <c r="R123" s="610"/>
      <c r="S123" s="610"/>
      <c r="T123" s="610"/>
      <c r="U123" s="611"/>
      <c r="V123" s="611"/>
      <c r="W123" s="611"/>
      <c r="X123" s="611"/>
      <c r="Y123" s="611"/>
      <c r="Z123" s="611"/>
      <c r="AA123" s="610"/>
      <c r="AB123" s="610"/>
      <c r="AC123" s="610"/>
      <c r="AD123" s="610"/>
      <c r="AE123" s="610"/>
      <c r="AF123" s="610"/>
      <c r="AG123" s="611"/>
      <c r="AH123" s="611"/>
      <c r="AI123" s="611"/>
      <c r="AJ123" s="611"/>
      <c r="AK123" s="611"/>
      <c r="AL123" s="611"/>
    </row>
    <row r="124" spans="1:38" ht="16.5" customHeight="1" x14ac:dyDescent="0.4">
      <c r="A124" s="138" t="s">
        <v>663</v>
      </c>
      <c r="B124" s="153"/>
      <c r="C124" s="153"/>
      <c r="D124" s="157" t="s">
        <v>664</v>
      </c>
      <c r="E124" s="155"/>
      <c r="F124" s="155"/>
      <c r="G124" s="155"/>
      <c r="H124" s="155"/>
      <c r="I124" s="155"/>
      <c r="J124" s="155"/>
      <c r="K124" s="155"/>
      <c r="L124" s="155"/>
      <c r="M124" s="155"/>
      <c r="N124" s="156"/>
      <c r="O124" s="609"/>
      <c r="P124" s="610"/>
      <c r="Q124" s="610"/>
      <c r="R124" s="610"/>
      <c r="S124" s="610"/>
      <c r="T124" s="610"/>
      <c r="U124" s="611"/>
      <c r="V124" s="611"/>
      <c r="W124" s="611"/>
      <c r="X124" s="611"/>
      <c r="Y124" s="611"/>
      <c r="Z124" s="611"/>
      <c r="AA124" s="610"/>
      <c r="AB124" s="610"/>
      <c r="AC124" s="610"/>
      <c r="AD124" s="610"/>
      <c r="AE124" s="610"/>
      <c r="AF124" s="610"/>
      <c r="AG124" s="611"/>
      <c r="AH124" s="611"/>
      <c r="AI124" s="611"/>
      <c r="AJ124" s="611"/>
      <c r="AK124" s="611"/>
      <c r="AL124" s="611"/>
    </row>
    <row r="125" spans="1:38" ht="16.5" customHeight="1" x14ac:dyDescent="0.4">
      <c r="A125" s="138" t="s">
        <v>665</v>
      </c>
      <c r="B125" s="153"/>
      <c r="C125" s="153"/>
      <c r="D125" s="157" t="s">
        <v>666</v>
      </c>
      <c r="E125" s="155"/>
      <c r="F125" s="155"/>
      <c r="G125" s="155"/>
      <c r="H125" s="155"/>
      <c r="I125" s="155"/>
      <c r="J125" s="155"/>
      <c r="K125" s="155"/>
      <c r="L125" s="155"/>
      <c r="M125" s="155"/>
      <c r="N125" s="156"/>
      <c r="O125" s="609"/>
      <c r="P125" s="610"/>
      <c r="Q125" s="610"/>
      <c r="R125" s="610"/>
      <c r="S125" s="610"/>
      <c r="T125" s="610"/>
      <c r="U125" s="611"/>
      <c r="V125" s="611"/>
      <c r="W125" s="611"/>
      <c r="X125" s="611"/>
      <c r="Y125" s="611"/>
      <c r="Z125" s="611"/>
      <c r="AA125" s="610"/>
      <c r="AB125" s="610"/>
      <c r="AC125" s="610"/>
      <c r="AD125" s="610"/>
      <c r="AE125" s="610"/>
      <c r="AF125" s="610"/>
      <c r="AG125" s="611"/>
      <c r="AH125" s="611"/>
      <c r="AI125" s="611"/>
      <c r="AJ125" s="611"/>
      <c r="AK125" s="611"/>
      <c r="AL125" s="611"/>
    </row>
    <row r="126" spans="1:38" ht="16.5" customHeight="1" x14ac:dyDescent="0.4">
      <c r="A126" s="138" t="s">
        <v>667</v>
      </c>
      <c r="B126" s="153"/>
      <c r="C126" s="153"/>
      <c r="D126" s="157" t="s">
        <v>668</v>
      </c>
      <c r="E126" s="155"/>
      <c r="F126" s="155"/>
      <c r="G126" s="155"/>
      <c r="H126" s="155"/>
      <c r="I126" s="155"/>
      <c r="J126" s="155"/>
      <c r="K126" s="155"/>
      <c r="L126" s="155"/>
      <c r="M126" s="155"/>
      <c r="N126" s="156"/>
      <c r="O126" s="609"/>
      <c r="P126" s="610"/>
      <c r="Q126" s="610"/>
      <c r="R126" s="610"/>
      <c r="S126" s="610"/>
      <c r="T126" s="610"/>
      <c r="U126" s="611"/>
      <c r="V126" s="611"/>
      <c r="W126" s="611"/>
      <c r="X126" s="611"/>
      <c r="Y126" s="611"/>
      <c r="Z126" s="611"/>
      <c r="AA126" s="610"/>
      <c r="AB126" s="610"/>
      <c r="AC126" s="610"/>
      <c r="AD126" s="610"/>
      <c r="AE126" s="610"/>
      <c r="AF126" s="610"/>
      <c r="AG126" s="611"/>
      <c r="AH126" s="611"/>
      <c r="AI126" s="611"/>
      <c r="AJ126" s="611"/>
      <c r="AK126" s="611"/>
      <c r="AL126" s="611"/>
    </row>
    <row r="127" spans="1:38" ht="16.5" customHeight="1" x14ac:dyDescent="0.4">
      <c r="A127" s="138" t="s">
        <v>669</v>
      </c>
      <c r="B127" s="153"/>
      <c r="C127" s="153"/>
      <c r="D127" s="154" t="s">
        <v>670</v>
      </c>
      <c r="E127" s="155"/>
      <c r="F127" s="155"/>
      <c r="G127" s="155"/>
      <c r="H127" s="155"/>
      <c r="I127" s="155"/>
      <c r="J127" s="155"/>
      <c r="K127" s="155"/>
      <c r="L127" s="155"/>
      <c r="M127" s="155"/>
      <c r="N127" s="156"/>
      <c r="O127" s="612"/>
      <c r="P127" s="611"/>
      <c r="Q127" s="611"/>
      <c r="R127" s="611"/>
      <c r="S127" s="611"/>
      <c r="T127" s="611"/>
      <c r="U127" s="610">
        <v>-3651739407</v>
      </c>
      <c r="V127" s="610"/>
      <c r="W127" s="610"/>
      <c r="X127" s="610"/>
      <c r="Y127" s="610"/>
      <c r="Z127" s="610"/>
      <c r="AA127" s="611"/>
      <c r="AB127" s="611"/>
      <c r="AC127" s="611"/>
      <c r="AD127" s="611"/>
      <c r="AE127" s="611"/>
      <c r="AF127" s="611"/>
      <c r="AG127" s="610">
        <v>-1206676212</v>
      </c>
      <c r="AH127" s="610"/>
      <c r="AI127" s="610"/>
      <c r="AJ127" s="610"/>
      <c r="AK127" s="610"/>
      <c r="AL127" s="610"/>
    </row>
    <row r="128" spans="1:38" ht="16.5" customHeight="1" x14ac:dyDescent="0.4">
      <c r="A128" s="138" t="s">
        <v>671</v>
      </c>
      <c r="B128" s="153"/>
      <c r="C128" s="153"/>
      <c r="D128" s="158" t="s">
        <v>672</v>
      </c>
      <c r="E128" s="159"/>
      <c r="F128" s="159"/>
      <c r="G128" s="159"/>
      <c r="H128" s="159"/>
      <c r="I128" s="159"/>
      <c r="J128" s="159"/>
      <c r="K128" s="159"/>
      <c r="L128" s="159"/>
      <c r="M128" s="159"/>
      <c r="N128" s="160"/>
      <c r="O128" s="605"/>
      <c r="P128" s="606"/>
      <c r="Q128" s="606"/>
      <c r="R128" s="606"/>
      <c r="S128" s="606"/>
      <c r="T128" s="606"/>
      <c r="U128" s="606">
        <f>+O113+O114+O116+O117+O119+O120+O122+O123+O124+O125+O126+U127</f>
        <v>29248858063</v>
      </c>
      <c r="V128" s="606"/>
      <c r="W128" s="606"/>
      <c r="X128" s="606"/>
      <c r="Y128" s="606"/>
      <c r="Z128" s="606"/>
      <c r="AA128" s="606"/>
      <c r="AB128" s="606"/>
      <c r="AC128" s="606"/>
      <c r="AD128" s="606"/>
      <c r="AE128" s="606"/>
      <c r="AF128" s="606"/>
      <c r="AG128" s="606">
        <f>+AA113+AA114+AA116+AA117+AA119+AA120+AA122+AA123+AA124+AA125+AA126+AG127</f>
        <v>31693921258</v>
      </c>
      <c r="AH128" s="606"/>
      <c r="AI128" s="606"/>
      <c r="AJ128" s="606"/>
      <c r="AK128" s="606"/>
      <c r="AL128" s="606"/>
    </row>
    <row r="129" spans="1:46" ht="16.5" customHeight="1" thickBot="1" x14ac:dyDescent="0.45">
      <c r="A129" s="138" t="s">
        <v>673</v>
      </c>
      <c r="B129" s="153"/>
      <c r="C129" s="153"/>
      <c r="D129" s="161" t="s">
        <v>674</v>
      </c>
      <c r="E129" s="162"/>
      <c r="F129" s="162"/>
      <c r="G129" s="162"/>
      <c r="H129" s="162"/>
      <c r="I129" s="162"/>
      <c r="J129" s="162"/>
      <c r="K129" s="162"/>
      <c r="L129" s="162"/>
      <c r="M129" s="162"/>
      <c r="N129" s="163"/>
      <c r="O129" s="607"/>
      <c r="P129" s="608"/>
      <c r="Q129" s="608"/>
      <c r="R129" s="608"/>
      <c r="S129" s="608"/>
      <c r="T129" s="608"/>
      <c r="U129" s="608">
        <f>U110+U128</f>
        <v>53731167664</v>
      </c>
      <c r="V129" s="608"/>
      <c r="W129" s="608"/>
      <c r="X129" s="608"/>
      <c r="Y129" s="608"/>
      <c r="Z129" s="608"/>
      <c r="AA129" s="608"/>
      <c r="AB129" s="608"/>
      <c r="AC129" s="608"/>
      <c r="AD129" s="608"/>
      <c r="AE129" s="608"/>
      <c r="AF129" s="608"/>
      <c r="AG129" s="608">
        <f>AG110+AG128</f>
        <v>32142588650</v>
      </c>
      <c r="AH129" s="608"/>
      <c r="AI129" s="608"/>
      <c r="AJ129" s="608"/>
      <c r="AK129" s="608"/>
      <c r="AL129" s="608"/>
    </row>
    <row r="130" spans="1:46" ht="7.5" customHeight="1" x14ac:dyDescent="0.4">
      <c r="A130" s="25"/>
      <c r="B130" s="24"/>
      <c r="C130" s="23"/>
      <c r="D130" s="23"/>
      <c r="E130" s="133"/>
      <c r="F130" s="133"/>
      <c r="G130" s="133"/>
      <c r="H130" s="133"/>
      <c r="I130" s="133"/>
      <c r="J130" s="133"/>
      <c r="K130" s="133"/>
      <c r="L130" s="133"/>
      <c r="M130" s="133"/>
      <c r="N130" s="133"/>
      <c r="O130" s="133"/>
      <c r="P130" s="136"/>
      <c r="Q130" s="136"/>
      <c r="R130" s="136"/>
      <c r="S130" s="136"/>
      <c r="T130" s="136"/>
      <c r="U130" s="136"/>
      <c r="V130" s="136"/>
      <c r="W130" s="136"/>
      <c r="X130" s="136"/>
      <c r="Y130" s="136"/>
      <c r="Z130" s="136"/>
      <c r="AA130" s="136"/>
      <c r="AB130" s="136"/>
      <c r="AC130" s="136"/>
      <c r="AD130" s="136"/>
      <c r="AE130" s="136"/>
      <c r="AF130" s="136"/>
      <c r="AG130" s="135"/>
      <c r="AH130" s="1"/>
      <c r="AI130" s="1"/>
      <c r="AJ130"/>
      <c r="AK130"/>
      <c r="AL130"/>
      <c r="AM130"/>
      <c r="AN130"/>
      <c r="AO130"/>
      <c r="AP130"/>
      <c r="AQ130"/>
      <c r="AR130"/>
      <c r="AS130"/>
      <c r="AT130"/>
    </row>
    <row r="131" spans="1:46" ht="26.25" customHeight="1" x14ac:dyDescent="0.4">
      <c r="A131" s="25"/>
      <c r="B131" s="24"/>
      <c r="C131" s="23"/>
      <c r="D131" s="46"/>
      <c r="E131" s="279"/>
      <c r="F131" s="279"/>
      <c r="G131" s="279"/>
      <c r="H131" s="279"/>
      <c r="I131" s="279"/>
      <c r="J131" s="279"/>
      <c r="K131" s="279"/>
      <c r="L131" s="279"/>
      <c r="M131" s="279"/>
      <c r="N131" s="279"/>
      <c r="O131" s="279"/>
      <c r="P131" s="279"/>
      <c r="Q131" s="279"/>
      <c r="R131" s="279"/>
      <c r="S131" s="279"/>
      <c r="T131" s="279"/>
      <c r="U131" s="279"/>
      <c r="V131" s="279"/>
      <c r="W131" s="279"/>
      <c r="X131" s="279"/>
      <c r="Y131" s="279"/>
      <c r="Z131" s="279"/>
      <c r="AA131" s="279"/>
      <c r="AB131" s="279"/>
      <c r="AC131" s="279"/>
      <c r="AD131" s="279"/>
      <c r="AE131" s="279"/>
      <c r="AF131" s="279"/>
      <c r="AG131" s="279"/>
      <c r="AH131" s="279"/>
      <c r="AI131" s="279"/>
      <c r="AJ131" s="279"/>
      <c r="AK131" s="279"/>
      <c r="AL131" s="279"/>
      <c r="AM131" s="111" t="s">
        <v>222</v>
      </c>
      <c r="AN131" s="46"/>
      <c r="AO131" s="46"/>
      <c r="AP131" s="46"/>
      <c r="AQ131" s="46"/>
      <c r="AR131" s="46"/>
      <c r="AS131" s="46"/>
      <c r="AT131" s="26"/>
    </row>
    <row r="132" spans="1:46" x14ac:dyDescent="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4"/>
      <c r="AG132" s="204"/>
      <c r="AH132" s="204"/>
      <c r="AI132" s="204"/>
      <c r="AJ132" s="204"/>
      <c r="AK132" s="204"/>
      <c r="AL132" s="204"/>
    </row>
    <row r="133" spans="1:46" x14ac:dyDescent="0.4">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1"/>
      <c r="AG133" s="181"/>
      <c r="AH133" s="181"/>
      <c r="AI133" s="181"/>
      <c r="AJ133" s="181"/>
      <c r="AK133" s="181"/>
      <c r="AL133" s="181"/>
    </row>
    <row r="134" spans="1:46" ht="121.5" customHeight="1" x14ac:dyDescent="0.4">
      <c r="B134" s="600" t="s">
        <v>677</v>
      </c>
      <c r="C134" s="601"/>
      <c r="D134" s="602"/>
      <c r="E134" s="602"/>
      <c r="F134" s="602"/>
      <c r="G134" s="602"/>
      <c r="H134" s="602"/>
      <c r="I134" s="602"/>
      <c r="J134" s="602"/>
      <c r="K134" s="602"/>
      <c r="L134" s="602"/>
      <c r="M134" s="602"/>
      <c r="N134" s="602"/>
      <c r="O134" s="602"/>
      <c r="P134" s="602"/>
      <c r="Q134" s="602"/>
      <c r="R134" s="602"/>
      <c r="S134" s="602"/>
      <c r="T134" s="602"/>
      <c r="U134" s="602"/>
      <c r="V134" s="602"/>
      <c r="W134" s="602"/>
      <c r="X134" s="602"/>
      <c r="Y134" s="602"/>
      <c r="Z134" s="602"/>
      <c r="AA134" s="602"/>
      <c r="AB134" s="602"/>
      <c r="AC134" s="602"/>
      <c r="AD134" s="602"/>
      <c r="AE134" s="602"/>
      <c r="AF134" s="602"/>
      <c r="AG134" s="602"/>
      <c r="AH134" s="602"/>
      <c r="AI134" s="602"/>
      <c r="AJ134" s="602"/>
      <c r="AK134" s="602"/>
      <c r="AL134" s="603"/>
    </row>
  </sheetData>
  <protectedRanges>
    <protectedRange sqref="AA6:AC7" name="범위2_1_1"/>
    <protectedRange sqref="O101:T109 O113:T114 U127:Z127 O122:T126 AA122:AF126 O82:T99 AA82:AF99 AA119:AF120 O119:T120 O116:T117 AA101:AF109 AA113:AF114 AA116:AF117 AG127:AL12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disablePrompts="1"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O80" sqref="O80"/>
    </sheetView>
  </sheetViews>
  <sheetFormatPr defaultRowHeight="17.399999999999999" x14ac:dyDescent="0.4"/>
  <cols>
    <col min="1" max="1" width="9" style="1"/>
    <col min="2" max="3" width="1.09765625" style="1" customWidth="1"/>
    <col min="4" max="14" width="2.69921875" style="1" customWidth="1"/>
    <col min="15" max="38" width="3.19921875" style="1" customWidth="1"/>
    <col min="39" max="45" width="9" style="1"/>
  </cols>
  <sheetData>
    <row r="1" spans="1:45"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R1"/>
      <c r="AS1"/>
    </row>
    <row r="2" spans="1:45" ht="20.25" customHeight="1" x14ac:dyDescent="0.4">
      <c r="A2" s="106"/>
      <c r="B2" s="482" t="s">
        <v>678</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R2"/>
      <c r="AS2"/>
    </row>
    <row r="3" spans="1:45" x14ac:dyDescent="0.4">
      <c r="AR3"/>
      <c r="AS3"/>
    </row>
    <row r="4" spans="1:45" ht="16.5" customHeight="1" x14ac:dyDescent="0.4">
      <c r="J4" s="29" t="s">
        <v>435</v>
      </c>
      <c r="L4" s="29" t="s">
        <v>436</v>
      </c>
      <c r="M4" s="137">
        <f>'5부.Ⅰ'!Q6</f>
        <v>5</v>
      </c>
      <c r="N4" s="29" t="s">
        <v>437</v>
      </c>
      <c r="O4" s="166"/>
      <c r="P4" s="138" t="s">
        <v>679</v>
      </c>
      <c r="R4" s="29"/>
      <c r="S4" s="139" t="s">
        <v>680</v>
      </c>
      <c r="T4" s="167"/>
      <c r="U4" s="139"/>
      <c r="V4" s="649" t="str">
        <f>표지!D6</f>
        <v>2020.01.01</v>
      </c>
      <c r="W4" s="649"/>
      <c r="X4" s="649"/>
      <c r="Y4" s="139"/>
      <c r="Z4" s="139" t="s">
        <v>681</v>
      </c>
      <c r="AA4" s="139"/>
      <c r="AB4" s="167"/>
      <c r="AC4" s="649" t="str">
        <f>표지!G6</f>
        <v>2020.12.31</v>
      </c>
      <c r="AD4" s="649"/>
      <c r="AE4" s="649"/>
      <c r="AF4" s="167"/>
      <c r="AG4" s="29"/>
      <c r="AH4" s="29"/>
      <c r="AI4" s="29"/>
      <c r="AJ4" s="29"/>
      <c r="AK4" s="29"/>
      <c r="AL4" s="29"/>
    </row>
    <row r="5" spans="1:45" ht="16.5" customHeight="1" x14ac:dyDescent="0.4">
      <c r="J5" s="29" t="s">
        <v>441</v>
      </c>
      <c r="L5" s="29" t="s">
        <v>436</v>
      </c>
      <c r="M5" s="140">
        <f>'5부.Ⅰ'!Q7</f>
        <v>4</v>
      </c>
      <c r="N5" s="29" t="s">
        <v>437</v>
      </c>
      <c r="O5" s="166"/>
      <c r="P5" s="138" t="s">
        <v>682</v>
      </c>
      <c r="R5" s="29"/>
      <c r="S5" s="139" t="s">
        <v>680</v>
      </c>
      <c r="T5" s="167"/>
      <c r="U5" s="139"/>
      <c r="V5" s="233" t="s">
        <v>1191</v>
      </c>
      <c r="W5" s="233"/>
      <c r="X5" s="233"/>
      <c r="Y5" s="139"/>
      <c r="Z5" s="139" t="s">
        <v>681</v>
      </c>
      <c r="AA5" s="139"/>
      <c r="AB5" s="167"/>
      <c r="AC5" s="650" t="str">
        <f>'5부.Ⅰ'!AA7</f>
        <v>2019.12.31</v>
      </c>
      <c r="AD5" s="650"/>
      <c r="AE5" s="650"/>
      <c r="AF5" s="167"/>
      <c r="AG5" s="29"/>
      <c r="AH5" s="29"/>
      <c r="AI5" s="29"/>
      <c r="AJ5" s="29"/>
      <c r="AK5" s="29"/>
      <c r="AL5" s="29"/>
    </row>
    <row r="6" spans="1:45" ht="17.25" customHeight="1" x14ac:dyDescent="0.3">
      <c r="B6" s="49"/>
      <c r="C6" s="49"/>
      <c r="D6" s="29" t="s">
        <v>683</v>
      </c>
      <c r="E6" s="142"/>
      <c r="F6" s="142"/>
      <c r="G6" s="29" t="str">
        <f>표지!E28</f>
        <v>주식회사 대한제11호뉴스테이위탁관리부동산투자회사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51" t="s">
        <v>684</v>
      </c>
      <c r="AJ6" s="651"/>
      <c r="AK6" s="651"/>
      <c r="AL6" s="651"/>
    </row>
    <row r="7" spans="1:45" ht="16.5" customHeight="1" x14ac:dyDescent="0.4">
      <c r="D7" s="643" t="s">
        <v>444</v>
      </c>
      <c r="E7" s="644"/>
      <c r="F7" s="644"/>
      <c r="G7" s="644"/>
      <c r="H7" s="644"/>
      <c r="I7" s="644"/>
      <c r="J7" s="644"/>
      <c r="K7" s="644"/>
      <c r="L7" s="644"/>
      <c r="M7" s="644"/>
      <c r="N7" s="645"/>
      <c r="O7" s="154"/>
      <c r="P7" s="168"/>
      <c r="Q7" s="168"/>
      <c r="R7" s="168"/>
      <c r="S7" s="168" t="s">
        <v>154</v>
      </c>
      <c r="T7" s="169">
        <f>M4</f>
        <v>5</v>
      </c>
      <c r="U7" s="168" t="s">
        <v>685</v>
      </c>
      <c r="V7" s="168"/>
      <c r="W7" s="168"/>
      <c r="X7" s="168"/>
      <c r="Y7" s="168"/>
      <c r="Z7" s="170"/>
      <c r="AA7" s="154"/>
      <c r="AB7" s="168"/>
      <c r="AC7" s="168"/>
      <c r="AD7" s="168"/>
      <c r="AE7" s="168" t="s">
        <v>154</v>
      </c>
      <c r="AF7" s="149">
        <f>M5</f>
        <v>4</v>
      </c>
      <c r="AG7" s="168" t="s">
        <v>686</v>
      </c>
      <c r="AH7" s="168"/>
      <c r="AI7" s="168"/>
      <c r="AJ7" s="168"/>
      <c r="AK7" s="168"/>
      <c r="AL7" s="170"/>
      <c r="AR7"/>
      <c r="AS7"/>
    </row>
    <row r="8" spans="1:45" ht="16.5" customHeight="1" x14ac:dyDescent="0.4">
      <c r="A8" s="171" t="s">
        <v>687</v>
      </c>
      <c r="D8" s="646"/>
      <c r="E8" s="647"/>
      <c r="F8" s="647"/>
      <c r="G8" s="647"/>
      <c r="H8" s="647"/>
      <c r="I8" s="647"/>
      <c r="J8" s="647"/>
      <c r="K8" s="647"/>
      <c r="L8" s="647"/>
      <c r="M8" s="647"/>
      <c r="N8" s="648"/>
      <c r="O8" s="630" t="s">
        <v>688</v>
      </c>
      <c r="P8" s="631"/>
      <c r="Q8" s="631"/>
      <c r="R8" s="631"/>
      <c r="S8" s="631"/>
      <c r="T8" s="631"/>
      <c r="U8" s="631"/>
      <c r="V8" s="631"/>
      <c r="W8" s="631"/>
      <c r="X8" s="631"/>
      <c r="Y8" s="631"/>
      <c r="Z8" s="632"/>
      <c r="AA8" s="630" t="s">
        <v>688</v>
      </c>
      <c r="AB8" s="631"/>
      <c r="AC8" s="631"/>
      <c r="AD8" s="631"/>
      <c r="AE8" s="631"/>
      <c r="AF8" s="631"/>
      <c r="AG8" s="631"/>
      <c r="AH8" s="631"/>
      <c r="AI8" s="631"/>
      <c r="AJ8" s="631"/>
      <c r="AK8" s="631"/>
      <c r="AL8" s="632"/>
      <c r="AS8"/>
    </row>
    <row r="9" spans="1:45" ht="16.5" customHeight="1" x14ac:dyDescent="0.4">
      <c r="D9" s="646"/>
      <c r="E9" s="647"/>
      <c r="F9" s="647"/>
      <c r="G9" s="647"/>
      <c r="H9" s="647"/>
      <c r="I9" s="647"/>
      <c r="J9" s="647"/>
      <c r="K9" s="647"/>
      <c r="L9" s="647"/>
      <c r="M9" s="647"/>
      <c r="N9" s="648"/>
      <c r="O9" s="637" t="s">
        <v>689</v>
      </c>
      <c r="P9" s="638"/>
      <c r="Q9" s="638"/>
      <c r="R9" s="638"/>
      <c r="S9" s="638"/>
      <c r="T9" s="639"/>
      <c r="U9" s="637" t="s">
        <v>690</v>
      </c>
      <c r="V9" s="638"/>
      <c r="W9" s="638"/>
      <c r="X9" s="638"/>
      <c r="Y9" s="638"/>
      <c r="Z9" s="639"/>
      <c r="AA9" s="637" t="s">
        <v>689</v>
      </c>
      <c r="AB9" s="638"/>
      <c r="AC9" s="638"/>
      <c r="AD9" s="638"/>
      <c r="AE9" s="638"/>
      <c r="AF9" s="639"/>
      <c r="AG9" s="637" t="s">
        <v>691</v>
      </c>
      <c r="AH9" s="638"/>
      <c r="AI9" s="638"/>
      <c r="AJ9" s="638"/>
      <c r="AK9" s="638"/>
      <c r="AL9" s="639"/>
    </row>
    <row r="10" spans="1:45" ht="16.5" customHeight="1" x14ac:dyDescent="0.4">
      <c r="A10" s="45" t="s">
        <v>692</v>
      </c>
      <c r="B10" s="45"/>
      <c r="C10" s="45"/>
      <c r="D10" s="154" t="s">
        <v>693</v>
      </c>
      <c r="E10" s="155"/>
      <c r="F10" s="155"/>
      <c r="G10" s="155"/>
      <c r="H10" s="155"/>
      <c r="I10" s="155"/>
      <c r="J10" s="155"/>
      <c r="K10" s="155"/>
      <c r="L10" s="155"/>
      <c r="M10" s="155"/>
      <c r="N10" s="156"/>
      <c r="O10" s="640">
        <f>+O11+O12+O13+O14+O15+O16+O17</f>
        <v>0</v>
      </c>
      <c r="P10" s="641"/>
      <c r="Q10" s="641"/>
      <c r="R10" s="641"/>
      <c r="S10" s="641"/>
      <c r="T10" s="642"/>
      <c r="U10" s="640">
        <f>+U11+U12+U13+U14+U15+U16+U17</f>
        <v>0</v>
      </c>
      <c r="V10" s="641"/>
      <c r="W10" s="641"/>
      <c r="X10" s="641"/>
      <c r="Y10" s="641"/>
      <c r="Z10" s="642"/>
      <c r="AA10" s="640">
        <f>+AA11+AA12+AA13+AA14+AA15+AA16+AA17</f>
        <v>0</v>
      </c>
      <c r="AB10" s="641"/>
      <c r="AC10" s="641"/>
      <c r="AD10" s="641"/>
      <c r="AE10" s="641"/>
      <c r="AF10" s="642"/>
      <c r="AG10" s="640">
        <f>+AG11+AG12+AG13+AG14+AG15+AG16+AG17</f>
        <v>0</v>
      </c>
      <c r="AH10" s="641"/>
      <c r="AI10" s="641"/>
      <c r="AJ10" s="641"/>
      <c r="AK10" s="641"/>
      <c r="AL10" s="642"/>
    </row>
    <row r="11" spans="1:45" ht="16.5" customHeight="1" x14ac:dyDescent="0.4">
      <c r="A11" s="45" t="s">
        <v>694</v>
      </c>
      <c r="B11" s="45"/>
      <c r="C11" s="45"/>
      <c r="D11" s="157" t="s">
        <v>695</v>
      </c>
      <c r="E11" s="155"/>
      <c r="F11" s="155"/>
      <c r="G11" s="155"/>
      <c r="H11" s="155"/>
      <c r="I11" s="155"/>
      <c r="J11" s="155"/>
      <c r="K11" s="155"/>
      <c r="L11" s="155"/>
      <c r="M11" s="155"/>
      <c r="N11" s="156"/>
      <c r="O11" s="635"/>
      <c r="P11" s="635"/>
      <c r="Q11" s="635"/>
      <c r="R11" s="635"/>
      <c r="S11" s="635"/>
      <c r="T11" s="635"/>
      <c r="U11" s="635"/>
      <c r="V11" s="635"/>
      <c r="W11" s="635"/>
      <c r="X11" s="635"/>
      <c r="Y11" s="635"/>
      <c r="Z11" s="635"/>
      <c r="AA11" s="635"/>
      <c r="AB11" s="635"/>
      <c r="AC11" s="635"/>
      <c r="AD11" s="635"/>
      <c r="AE11" s="635"/>
      <c r="AF11" s="635"/>
      <c r="AG11" s="635"/>
      <c r="AH11" s="635"/>
      <c r="AI11" s="635"/>
      <c r="AJ11" s="635"/>
      <c r="AK11" s="635"/>
      <c r="AL11" s="635"/>
    </row>
    <row r="12" spans="1:45" ht="16.5" customHeight="1" x14ac:dyDescent="0.4">
      <c r="A12" s="45" t="s">
        <v>696</v>
      </c>
      <c r="B12" s="45"/>
      <c r="C12" s="45"/>
      <c r="D12" s="157" t="s">
        <v>697</v>
      </c>
      <c r="E12" s="155"/>
      <c r="F12" s="155"/>
      <c r="G12" s="155"/>
      <c r="H12" s="155"/>
      <c r="I12" s="155"/>
      <c r="J12" s="155"/>
      <c r="K12" s="155"/>
      <c r="L12" s="155"/>
      <c r="M12" s="155"/>
      <c r="N12" s="156"/>
      <c r="O12" s="635"/>
      <c r="P12" s="635"/>
      <c r="Q12" s="635"/>
      <c r="R12" s="635"/>
      <c r="S12" s="635"/>
      <c r="T12" s="635"/>
      <c r="U12" s="635"/>
      <c r="V12" s="635"/>
      <c r="W12" s="635"/>
      <c r="X12" s="635"/>
      <c r="Y12" s="635"/>
      <c r="Z12" s="635"/>
      <c r="AA12" s="635"/>
      <c r="AB12" s="635"/>
      <c r="AC12" s="635"/>
      <c r="AD12" s="635"/>
      <c r="AE12" s="635"/>
      <c r="AF12" s="635"/>
      <c r="AG12" s="635"/>
      <c r="AH12" s="635"/>
      <c r="AI12" s="635"/>
      <c r="AJ12" s="635"/>
      <c r="AK12" s="635"/>
      <c r="AL12" s="635"/>
    </row>
    <row r="13" spans="1:45" ht="16.5" customHeight="1" x14ac:dyDescent="0.4">
      <c r="A13" s="45" t="s">
        <v>698</v>
      </c>
      <c r="B13" s="45"/>
      <c r="C13" s="45"/>
      <c r="D13" s="157" t="s">
        <v>699</v>
      </c>
      <c r="E13" s="155"/>
      <c r="F13" s="155"/>
      <c r="G13" s="155"/>
      <c r="H13" s="155"/>
      <c r="I13" s="155"/>
      <c r="J13" s="155"/>
      <c r="K13" s="155"/>
      <c r="L13" s="155"/>
      <c r="M13" s="155"/>
      <c r="N13" s="156"/>
      <c r="O13" s="635"/>
      <c r="P13" s="635"/>
      <c r="Q13" s="635"/>
      <c r="R13" s="635"/>
      <c r="S13" s="635"/>
      <c r="T13" s="635"/>
      <c r="U13" s="635"/>
      <c r="V13" s="635"/>
      <c r="W13" s="635"/>
      <c r="X13" s="635"/>
      <c r="Y13" s="635"/>
      <c r="Z13" s="635"/>
      <c r="AA13" s="635"/>
      <c r="AB13" s="635"/>
      <c r="AC13" s="635"/>
      <c r="AD13" s="635"/>
      <c r="AE13" s="635"/>
      <c r="AF13" s="635"/>
      <c r="AG13" s="635"/>
      <c r="AH13" s="635"/>
      <c r="AI13" s="635"/>
      <c r="AJ13" s="635"/>
      <c r="AK13" s="635"/>
      <c r="AL13" s="635"/>
    </row>
    <row r="14" spans="1:45" ht="16.5" customHeight="1" x14ac:dyDescent="0.4">
      <c r="A14" s="45" t="s">
        <v>700</v>
      </c>
      <c r="B14" s="45"/>
      <c r="C14" s="45"/>
      <c r="D14" s="157" t="s">
        <v>701</v>
      </c>
      <c r="E14" s="155"/>
      <c r="F14" s="155"/>
      <c r="G14" s="155"/>
      <c r="H14" s="155"/>
      <c r="I14" s="155"/>
      <c r="J14" s="155"/>
      <c r="K14" s="155"/>
      <c r="L14" s="155"/>
      <c r="M14" s="155"/>
      <c r="N14" s="156"/>
      <c r="O14" s="635"/>
      <c r="P14" s="635"/>
      <c r="Q14" s="635"/>
      <c r="R14" s="635"/>
      <c r="S14" s="635"/>
      <c r="T14" s="635"/>
      <c r="U14" s="635"/>
      <c r="V14" s="635"/>
      <c r="W14" s="635"/>
      <c r="X14" s="635"/>
      <c r="Y14" s="635"/>
      <c r="Z14" s="635"/>
      <c r="AA14" s="635"/>
      <c r="AB14" s="635"/>
      <c r="AC14" s="635"/>
      <c r="AD14" s="635"/>
      <c r="AE14" s="635"/>
      <c r="AF14" s="635"/>
      <c r="AG14" s="635"/>
      <c r="AH14" s="635"/>
      <c r="AI14" s="635"/>
      <c r="AJ14" s="635"/>
      <c r="AK14" s="635"/>
      <c r="AL14" s="635"/>
    </row>
    <row r="15" spans="1:45" ht="16.5" customHeight="1" x14ac:dyDescent="0.4">
      <c r="A15" s="45" t="s">
        <v>702</v>
      </c>
      <c r="B15" s="45"/>
      <c r="C15" s="45"/>
      <c r="D15" s="157" t="s">
        <v>703</v>
      </c>
      <c r="E15" s="155"/>
      <c r="F15" s="155"/>
      <c r="G15" s="155"/>
      <c r="H15" s="155"/>
      <c r="I15" s="155"/>
      <c r="J15" s="155"/>
      <c r="K15" s="155"/>
      <c r="L15" s="155"/>
      <c r="M15" s="155"/>
      <c r="N15" s="156"/>
      <c r="O15" s="635"/>
      <c r="P15" s="635"/>
      <c r="Q15" s="635"/>
      <c r="R15" s="635"/>
      <c r="S15" s="635"/>
      <c r="T15" s="635"/>
      <c r="U15" s="635"/>
      <c r="V15" s="635"/>
      <c r="W15" s="635"/>
      <c r="X15" s="635"/>
      <c r="Y15" s="635"/>
      <c r="Z15" s="635"/>
      <c r="AA15" s="635"/>
      <c r="AB15" s="635"/>
      <c r="AC15" s="635"/>
      <c r="AD15" s="635"/>
      <c r="AE15" s="635"/>
      <c r="AF15" s="635"/>
      <c r="AG15" s="635"/>
      <c r="AH15" s="635"/>
      <c r="AI15" s="635"/>
      <c r="AJ15" s="635"/>
      <c r="AK15" s="635"/>
      <c r="AL15" s="635"/>
    </row>
    <row r="16" spans="1:45" ht="16.5" customHeight="1" x14ac:dyDescent="0.4">
      <c r="A16" s="45" t="s">
        <v>1048</v>
      </c>
      <c r="B16" s="45"/>
      <c r="C16" s="45"/>
      <c r="D16" s="157" t="s">
        <v>1047</v>
      </c>
      <c r="E16" s="155"/>
      <c r="F16" s="155"/>
      <c r="G16" s="155"/>
      <c r="H16" s="155"/>
      <c r="I16" s="155"/>
      <c r="J16" s="155"/>
      <c r="K16" s="155"/>
      <c r="L16" s="155"/>
      <c r="M16" s="155"/>
      <c r="N16" s="156"/>
      <c r="O16" s="635"/>
      <c r="P16" s="635"/>
      <c r="Q16" s="635"/>
      <c r="R16" s="635"/>
      <c r="S16" s="635"/>
      <c r="T16" s="635"/>
      <c r="U16" s="635"/>
      <c r="V16" s="635"/>
      <c r="W16" s="635"/>
      <c r="X16" s="635"/>
      <c r="Y16" s="635"/>
      <c r="Z16" s="635"/>
      <c r="AA16" s="635"/>
      <c r="AB16" s="635"/>
      <c r="AC16" s="635"/>
      <c r="AD16" s="635"/>
      <c r="AE16" s="635"/>
      <c r="AF16" s="635"/>
      <c r="AG16" s="635"/>
      <c r="AH16" s="635"/>
      <c r="AI16" s="635"/>
      <c r="AJ16" s="635"/>
      <c r="AK16" s="635"/>
      <c r="AL16" s="635"/>
    </row>
    <row r="17" spans="1:85" ht="16.5" customHeight="1" x14ac:dyDescent="0.4">
      <c r="A17" s="45" t="s">
        <v>704</v>
      </c>
      <c r="B17" s="45"/>
      <c r="C17" s="45"/>
      <c r="D17" s="157" t="s">
        <v>1049</v>
      </c>
      <c r="E17" s="155"/>
      <c r="F17" s="155"/>
      <c r="G17" s="155"/>
      <c r="H17" s="155"/>
      <c r="I17" s="155"/>
      <c r="J17" s="155"/>
      <c r="K17" s="155"/>
      <c r="L17" s="155"/>
      <c r="M17" s="155"/>
      <c r="N17" s="156"/>
      <c r="O17" s="635"/>
      <c r="P17" s="635"/>
      <c r="Q17" s="635"/>
      <c r="R17" s="635"/>
      <c r="S17" s="635"/>
      <c r="T17" s="635"/>
      <c r="U17" s="635"/>
      <c r="V17" s="635"/>
      <c r="W17" s="635"/>
      <c r="X17" s="635"/>
      <c r="Y17" s="635"/>
      <c r="Z17" s="635"/>
      <c r="AA17" s="635"/>
      <c r="AB17" s="635"/>
      <c r="AC17" s="635"/>
      <c r="AD17" s="635"/>
      <c r="AE17" s="635"/>
      <c r="AF17" s="635"/>
      <c r="AG17" s="635"/>
      <c r="AH17" s="635"/>
      <c r="AI17" s="635"/>
      <c r="AJ17" s="635"/>
      <c r="AK17" s="635"/>
      <c r="AL17" s="635"/>
    </row>
    <row r="18" spans="1:85" s="1" customFormat="1" ht="16.5" customHeight="1" x14ac:dyDescent="0.4">
      <c r="A18" s="45" t="s">
        <v>705</v>
      </c>
      <c r="B18" s="45"/>
      <c r="C18" s="45"/>
      <c r="D18" s="172" t="s">
        <v>706</v>
      </c>
      <c r="E18" s="155"/>
      <c r="F18" s="155"/>
      <c r="G18" s="155"/>
      <c r="H18" s="155"/>
      <c r="I18" s="155"/>
      <c r="J18" s="155"/>
      <c r="K18" s="155"/>
      <c r="L18" s="155"/>
      <c r="M18" s="155"/>
      <c r="N18" s="156"/>
      <c r="O18" s="636">
        <f>+O19+O20+O21+O22+O23+O24+O25+O26+O27+O28+O29+O30+O31+O32+O33+O34+O35+O36+O37+O38+O39+O40+O41+O42+O43+O44+O45+O46+O47</f>
        <v>274400737</v>
      </c>
      <c r="P18" s="636"/>
      <c r="Q18" s="636"/>
      <c r="R18" s="636"/>
      <c r="S18" s="636"/>
      <c r="T18" s="636"/>
      <c r="U18" s="636">
        <f>+U19+U20+U21+U22+U23+U24+U25+U26+U27+U28+U29+U30+U31+U32+U33+U34+U35+U36+U37+U38+U39+U40+U41+U42+U43+U44+U45+U46+U47</f>
        <v>2456773954</v>
      </c>
      <c r="V18" s="636"/>
      <c r="W18" s="636"/>
      <c r="X18" s="636"/>
      <c r="Y18" s="636"/>
      <c r="Z18" s="636"/>
      <c r="AA18" s="636">
        <f>+AA19+AA20+AA21+AA22+AA23+AA24+AA25+AA26+AA27+AA28+AA29+AA30+AA31+AA32+AA33+AA34+AA35+AA36+AA37+AA38+AA39+AA40+AA41+AA42+AA43+AA44+AA45+AA46+AA47</f>
        <v>414324697</v>
      </c>
      <c r="AB18" s="636"/>
      <c r="AC18" s="636"/>
      <c r="AD18" s="636"/>
      <c r="AE18" s="636"/>
      <c r="AF18" s="636"/>
      <c r="AG18" s="636">
        <f>+AG19+AG20+AG21+AG22+AG23+AG24+AG25+AG26+AG27+AG28+AG29+AG30+AG31+AG32+AG33+AG34+AG35+AG36+AG37+AG38+AG39+AG40+AG41+AG42+AG43+AG44+AG45+AG46+AG47</f>
        <v>1216291511</v>
      </c>
      <c r="AH18" s="636"/>
      <c r="AI18" s="636"/>
      <c r="AJ18" s="636"/>
      <c r="AK18" s="636"/>
      <c r="AL18" s="636"/>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4">
      <c r="A19" s="45" t="s">
        <v>707</v>
      </c>
      <c r="B19" s="45"/>
      <c r="C19" s="45"/>
      <c r="D19" s="157" t="s">
        <v>708</v>
      </c>
      <c r="E19" s="155"/>
      <c r="F19" s="155"/>
      <c r="G19" s="155"/>
      <c r="H19" s="155"/>
      <c r="I19" s="155"/>
      <c r="J19" s="155"/>
      <c r="K19" s="155"/>
      <c r="L19" s="155"/>
      <c r="M19" s="155"/>
      <c r="N19" s="156"/>
      <c r="O19" s="635"/>
      <c r="P19" s="635"/>
      <c r="Q19" s="635"/>
      <c r="R19" s="635"/>
      <c r="S19" s="635"/>
      <c r="T19" s="635"/>
      <c r="U19" s="635"/>
      <c r="V19" s="635"/>
      <c r="W19" s="635"/>
      <c r="X19" s="635"/>
      <c r="Y19" s="635"/>
      <c r="Z19" s="635"/>
      <c r="AA19" s="635"/>
      <c r="AB19" s="635"/>
      <c r="AC19" s="635"/>
      <c r="AD19" s="635"/>
      <c r="AE19" s="635"/>
      <c r="AF19" s="635"/>
      <c r="AG19" s="635"/>
      <c r="AH19" s="635"/>
      <c r="AI19" s="635"/>
      <c r="AJ19" s="635"/>
      <c r="AK19" s="635"/>
      <c r="AL19" s="635"/>
    </row>
    <row r="20" spans="1:85" ht="16.5" customHeight="1" x14ac:dyDescent="0.4">
      <c r="A20" s="45" t="s">
        <v>709</v>
      </c>
      <c r="B20" s="45"/>
      <c r="C20" s="45"/>
      <c r="D20" s="157" t="s">
        <v>710</v>
      </c>
      <c r="E20" s="155"/>
      <c r="F20" s="155"/>
      <c r="G20" s="155"/>
      <c r="H20" s="155"/>
      <c r="I20" s="155"/>
      <c r="J20" s="155"/>
      <c r="K20" s="155"/>
      <c r="L20" s="155"/>
      <c r="M20" s="155"/>
      <c r="N20" s="156"/>
      <c r="O20" s="635"/>
      <c r="P20" s="635"/>
      <c r="Q20" s="635"/>
      <c r="R20" s="635"/>
      <c r="S20" s="635"/>
      <c r="T20" s="635"/>
      <c r="U20" s="635"/>
      <c r="V20" s="635"/>
      <c r="W20" s="635"/>
      <c r="X20" s="635"/>
      <c r="Y20" s="635"/>
      <c r="Z20" s="635"/>
      <c r="AA20" s="635"/>
      <c r="AB20" s="635"/>
      <c r="AC20" s="635"/>
      <c r="AD20" s="635"/>
      <c r="AE20" s="635"/>
      <c r="AF20" s="635"/>
      <c r="AG20" s="635"/>
      <c r="AH20" s="635"/>
      <c r="AI20" s="635"/>
      <c r="AJ20" s="635"/>
      <c r="AK20" s="635"/>
      <c r="AL20" s="635"/>
    </row>
    <row r="21" spans="1:85" ht="16.5" customHeight="1" x14ac:dyDescent="0.4">
      <c r="A21" s="45" t="s">
        <v>711</v>
      </c>
      <c r="B21" s="45"/>
      <c r="C21" s="45"/>
      <c r="D21" s="157" t="s">
        <v>712</v>
      </c>
      <c r="E21" s="155"/>
      <c r="F21" s="155"/>
      <c r="G21" s="155"/>
      <c r="H21" s="155"/>
      <c r="I21" s="155"/>
      <c r="J21" s="155"/>
      <c r="K21" s="155"/>
      <c r="L21" s="155"/>
      <c r="M21" s="155"/>
      <c r="N21" s="156"/>
      <c r="O21" s="635"/>
      <c r="P21" s="635"/>
      <c r="Q21" s="635"/>
      <c r="R21" s="635"/>
      <c r="S21" s="635"/>
      <c r="T21" s="635"/>
      <c r="U21" s="635"/>
      <c r="V21" s="635"/>
      <c r="W21" s="635"/>
      <c r="X21" s="635"/>
      <c r="Y21" s="635"/>
      <c r="Z21" s="635"/>
      <c r="AA21" s="635"/>
      <c r="AB21" s="635"/>
      <c r="AC21" s="635"/>
      <c r="AD21" s="635"/>
      <c r="AE21" s="635"/>
      <c r="AF21" s="635"/>
      <c r="AG21" s="635"/>
      <c r="AH21" s="635"/>
      <c r="AI21" s="635"/>
      <c r="AJ21" s="635"/>
      <c r="AK21" s="635"/>
      <c r="AL21" s="635"/>
    </row>
    <row r="22" spans="1:85" ht="16.5" customHeight="1" x14ac:dyDescent="0.4">
      <c r="A22" s="45" t="s">
        <v>713</v>
      </c>
      <c r="B22" s="45"/>
      <c r="C22" s="45"/>
      <c r="D22" s="157" t="s">
        <v>714</v>
      </c>
      <c r="E22" s="155"/>
      <c r="F22" s="155"/>
      <c r="G22" s="155"/>
      <c r="H22" s="155"/>
      <c r="I22" s="155"/>
      <c r="J22" s="155"/>
      <c r="K22" s="155"/>
      <c r="L22" s="155"/>
      <c r="M22" s="155"/>
      <c r="N22" s="156"/>
      <c r="O22" s="635"/>
      <c r="P22" s="635"/>
      <c r="Q22" s="635"/>
      <c r="R22" s="635"/>
      <c r="S22" s="635"/>
      <c r="T22" s="635"/>
      <c r="U22" s="635"/>
      <c r="V22" s="635"/>
      <c r="W22" s="635"/>
      <c r="X22" s="635"/>
      <c r="Y22" s="635"/>
      <c r="Z22" s="635"/>
      <c r="AA22" s="635"/>
      <c r="AB22" s="635"/>
      <c r="AC22" s="635"/>
      <c r="AD22" s="635"/>
      <c r="AE22" s="635"/>
      <c r="AF22" s="635"/>
      <c r="AG22" s="635"/>
      <c r="AH22" s="635"/>
      <c r="AI22" s="635"/>
      <c r="AJ22" s="635"/>
      <c r="AK22" s="635"/>
      <c r="AL22" s="635"/>
    </row>
    <row r="23" spans="1:85" ht="16.5" customHeight="1" x14ac:dyDescent="0.4">
      <c r="A23" s="45" t="s">
        <v>715</v>
      </c>
      <c r="B23" s="45"/>
      <c r="C23" s="45"/>
      <c r="D23" s="157" t="s">
        <v>716</v>
      </c>
      <c r="E23" s="155"/>
      <c r="F23" s="155"/>
      <c r="G23" s="155"/>
      <c r="H23" s="155"/>
      <c r="I23" s="155"/>
      <c r="J23" s="155"/>
      <c r="K23" s="155"/>
      <c r="L23" s="155"/>
      <c r="M23" s="155"/>
      <c r="N23" s="156"/>
      <c r="O23" s="635"/>
      <c r="P23" s="635"/>
      <c r="Q23" s="635"/>
      <c r="R23" s="635"/>
      <c r="S23" s="635"/>
      <c r="T23" s="635"/>
      <c r="U23" s="635"/>
      <c r="V23" s="635"/>
      <c r="W23" s="635"/>
      <c r="X23" s="635"/>
      <c r="Y23" s="635"/>
      <c r="Z23" s="635"/>
      <c r="AA23" s="635"/>
      <c r="AB23" s="635"/>
      <c r="AC23" s="635"/>
      <c r="AD23" s="635"/>
      <c r="AE23" s="635"/>
      <c r="AF23" s="635"/>
      <c r="AG23" s="635"/>
      <c r="AH23" s="635"/>
      <c r="AI23" s="635"/>
      <c r="AJ23" s="635"/>
      <c r="AK23" s="635"/>
      <c r="AL23" s="635"/>
    </row>
    <row r="24" spans="1:85" ht="16.5" customHeight="1" x14ac:dyDescent="0.4">
      <c r="A24" s="45" t="s">
        <v>717</v>
      </c>
      <c r="B24" s="45"/>
      <c r="C24" s="45"/>
      <c r="D24" s="157" t="s">
        <v>718</v>
      </c>
      <c r="E24" s="155"/>
      <c r="F24" s="155"/>
      <c r="G24" s="155"/>
      <c r="H24" s="155"/>
      <c r="I24" s="155"/>
      <c r="J24" s="155"/>
      <c r="K24" s="155"/>
      <c r="L24" s="155"/>
      <c r="M24" s="155"/>
      <c r="N24" s="156"/>
      <c r="O24" s="635">
        <v>57272727</v>
      </c>
      <c r="P24" s="635"/>
      <c r="Q24" s="635"/>
      <c r="R24" s="635"/>
      <c r="S24" s="635"/>
      <c r="T24" s="635"/>
      <c r="U24" s="635">
        <v>229090908</v>
      </c>
      <c r="V24" s="635"/>
      <c r="W24" s="635"/>
      <c r="X24" s="635"/>
      <c r="Y24" s="635"/>
      <c r="Z24" s="635"/>
      <c r="AA24" s="635">
        <v>57272727</v>
      </c>
      <c r="AB24" s="635"/>
      <c r="AC24" s="635"/>
      <c r="AD24" s="635"/>
      <c r="AE24" s="635"/>
      <c r="AF24" s="635"/>
      <c r="AG24" s="635">
        <v>117084545</v>
      </c>
      <c r="AH24" s="635"/>
      <c r="AI24" s="635"/>
      <c r="AJ24" s="635"/>
      <c r="AK24" s="635"/>
      <c r="AL24" s="635"/>
    </row>
    <row r="25" spans="1:85" ht="16.5" customHeight="1" x14ac:dyDescent="0.4">
      <c r="A25" s="45" t="s">
        <v>719</v>
      </c>
      <c r="B25" s="45"/>
      <c r="C25" s="45"/>
      <c r="D25" s="157" t="s">
        <v>720</v>
      </c>
      <c r="E25" s="155"/>
      <c r="F25" s="155"/>
      <c r="G25" s="155"/>
      <c r="H25" s="155"/>
      <c r="I25" s="155"/>
      <c r="J25" s="155"/>
      <c r="K25" s="155"/>
      <c r="L25" s="155"/>
      <c r="M25" s="155"/>
      <c r="N25" s="156"/>
      <c r="O25" s="635"/>
      <c r="P25" s="635"/>
      <c r="Q25" s="635"/>
      <c r="R25" s="635"/>
      <c r="S25" s="635"/>
      <c r="T25" s="635"/>
      <c r="U25" s="635"/>
      <c r="V25" s="635"/>
      <c r="W25" s="635"/>
      <c r="X25" s="635"/>
      <c r="Y25" s="635"/>
      <c r="Z25" s="635"/>
      <c r="AA25" s="635"/>
      <c r="AB25" s="635"/>
      <c r="AC25" s="635"/>
      <c r="AD25" s="635"/>
      <c r="AE25" s="635"/>
      <c r="AF25" s="635"/>
      <c r="AG25" s="635"/>
      <c r="AH25" s="635"/>
      <c r="AI25" s="635"/>
      <c r="AJ25" s="635"/>
      <c r="AK25" s="635"/>
      <c r="AL25" s="635"/>
    </row>
    <row r="26" spans="1:85" ht="16.5" customHeight="1" x14ac:dyDescent="0.4">
      <c r="A26" s="45" t="s">
        <v>721</v>
      </c>
      <c r="B26" s="45"/>
      <c r="C26" s="45"/>
      <c r="D26" s="157" t="s">
        <v>722</v>
      </c>
      <c r="E26" s="155"/>
      <c r="F26" s="155"/>
      <c r="G26" s="155"/>
      <c r="H26" s="155"/>
      <c r="I26" s="155"/>
      <c r="J26" s="155"/>
      <c r="K26" s="155"/>
      <c r="L26" s="155"/>
      <c r="M26" s="155"/>
      <c r="N26" s="156"/>
      <c r="O26" s="635">
        <v>7500000</v>
      </c>
      <c r="P26" s="635"/>
      <c r="Q26" s="635"/>
      <c r="R26" s="635"/>
      <c r="S26" s="635"/>
      <c r="T26" s="635"/>
      <c r="U26" s="635">
        <v>30000000</v>
      </c>
      <c r="V26" s="635"/>
      <c r="W26" s="635"/>
      <c r="X26" s="635"/>
      <c r="Y26" s="635"/>
      <c r="Z26" s="635"/>
      <c r="AA26" s="635">
        <v>6195652</v>
      </c>
      <c r="AB26" s="635"/>
      <c r="AC26" s="635"/>
      <c r="AD26" s="635"/>
      <c r="AE26" s="635"/>
      <c r="AF26" s="635"/>
      <c r="AG26" s="635">
        <v>6195652</v>
      </c>
      <c r="AH26" s="635"/>
      <c r="AI26" s="635"/>
      <c r="AJ26" s="635"/>
      <c r="AK26" s="635"/>
      <c r="AL26" s="635"/>
    </row>
    <row r="27" spans="1:85" ht="16.5" customHeight="1" x14ac:dyDescent="0.4">
      <c r="A27" s="45" t="s">
        <v>723</v>
      </c>
      <c r="B27" s="45"/>
      <c r="C27" s="45"/>
      <c r="D27" s="157" t="s">
        <v>724</v>
      </c>
      <c r="E27" s="155"/>
      <c r="F27" s="155"/>
      <c r="G27" s="155"/>
      <c r="H27" s="155"/>
      <c r="I27" s="155"/>
      <c r="J27" s="155"/>
      <c r="K27" s="155"/>
      <c r="L27" s="155"/>
      <c r="M27" s="155"/>
      <c r="N27" s="156"/>
      <c r="O27" s="635">
        <v>11250000</v>
      </c>
      <c r="P27" s="635"/>
      <c r="Q27" s="635"/>
      <c r="R27" s="635"/>
      <c r="S27" s="635"/>
      <c r="T27" s="635"/>
      <c r="U27" s="635">
        <v>45000000</v>
      </c>
      <c r="V27" s="635"/>
      <c r="W27" s="635"/>
      <c r="X27" s="635"/>
      <c r="Y27" s="635"/>
      <c r="Z27" s="635"/>
      <c r="AA27" s="635">
        <v>11250000</v>
      </c>
      <c r="AB27" s="635"/>
      <c r="AC27" s="635"/>
      <c r="AD27" s="635"/>
      <c r="AE27" s="635"/>
      <c r="AF27" s="635"/>
      <c r="AG27" s="635">
        <v>23125000</v>
      </c>
      <c r="AH27" s="635"/>
      <c r="AI27" s="635"/>
      <c r="AJ27" s="635"/>
      <c r="AK27" s="635"/>
      <c r="AL27" s="635"/>
    </row>
    <row r="28" spans="1:85" ht="16.5" customHeight="1" x14ac:dyDescent="0.4">
      <c r="A28" s="45" t="s">
        <v>725</v>
      </c>
      <c r="B28" s="45"/>
      <c r="C28" s="45"/>
      <c r="D28" s="157" t="s">
        <v>726</v>
      </c>
      <c r="E28" s="155"/>
      <c r="F28" s="155"/>
      <c r="G28" s="155"/>
      <c r="H28" s="155"/>
      <c r="I28" s="155"/>
      <c r="J28" s="155"/>
      <c r="K28" s="155"/>
      <c r="L28" s="155"/>
      <c r="M28" s="155"/>
      <c r="N28" s="156"/>
      <c r="O28" s="635">
        <v>5675000</v>
      </c>
      <c r="P28" s="635"/>
      <c r="Q28" s="635"/>
      <c r="R28" s="635"/>
      <c r="S28" s="635"/>
      <c r="T28" s="635"/>
      <c r="U28" s="635">
        <v>23458800</v>
      </c>
      <c r="V28" s="635"/>
      <c r="W28" s="635"/>
      <c r="X28" s="635"/>
      <c r="Y28" s="635"/>
      <c r="Z28" s="635"/>
      <c r="AA28" s="635">
        <v>16007240</v>
      </c>
      <c r="AB28" s="635"/>
      <c r="AC28" s="635"/>
      <c r="AD28" s="635"/>
      <c r="AE28" s="635"/>
      <c r="AF28" s="635"/>
      <c r="AG28" s="635">
        <v>23216790</v>
      </c>
      <c r="AH28" s="635"/>
      <c r="AI28" s="635"/>
      <c r="AJ28" s="635"/>
      <c r="AK28" s="635"/>
      <c r="AL28" s="635"/>
    </row>
    <row r="29" spans="1:85" ht="16.5" customHeight="1" x14ac:dyDescent="0.4">
      <c r="A29" s="45" t="s">
        <v>727</v>
      </c>
      <c r="B29" s="45"/>
      <c r="C29" s="45"/>
      <c r="D29" s="157" t="s">
        <v>728</v>
      </c>
      <c r="E29" s="155"/>
      <c r="F29" s="155"/>
      <c r="G29" s="155"/>
      <c r="H29" s="155"/>
      <c r="I29" s="155"/>
      <c r="J29" s="155"/>
      <c r="K29" s="155"/>
      <c r="L29" s="155"/>
      <c r="M29" s="155"/>
      <c r="N29" s="156"/>
      <c r="O29" s="635"/>
      <c r="P29" s="635"/>
      <c r="Q29" s="635"/>
      <c r="R29" s="635"/>
      <c r="S29" s="635"/>
      <c r="T29" s="635"/>
      <c r="U29" s="635"/>
      <c r="V29" s="635"/>
      <c r="W29" s="635"/>
      <c r="X29" s="635"/>
      <c r="Y29" s="635"/>
      <c r="Z29" s="635"/>
      <c r="AA29" s="635"/>
      <c r="AB29" s="635"/>
      <c r="AC29" s="635"/>
      <c r="AD29" s="635"/>
      <c r="AE29" s="635"/>
      <c r="AF29" s="635"/>
      <c r="AG29" s="635"/>
      <c r="AH29" s="635"/>
      <c r="AI29" s="635"/>
      <c r="AJ29" s="635"/>
      <c r="AK29" s="635"/>
      <c r="AL29" s="635"/>
    </row>
    <row r="30" spans="1:85" ht="16.5" customHeight="1" x14ac:dyDescent="0.4">
      <c r="A30" s="45" t="s">
        <v>729</v>
      </c>
      <c r="B30" s="45"/>
      <c r="C30" s="45"/>
      <c r="D30" s="157" t="s">
        <v>730</v>
      </c>
      <c r="E30" s="155"/>
      <c r="F30" s="155"/>
      <c r="G30" s="155"/>
      <c r="H30" s="155"/>
      <c r="I30" s="155"/>
      <c r="J30" s="155"/>
      <c r="K30" s="155"/>
      <c r="L30" s="155"/>
      <c r="M30" s="155"/>
      <c r="N30" s="156"/>
      <c r="O30" s="635"/>
      <c r="P30" s="635"/>
      <c r="Q30" s="635"/>
      <c r="R30" s="635"/>
      <c r="S30" s="635"/>
      <c r="T30" s="635"/>
      <c r="U30" s="635"/>
      <c r="V30" s="635"/>
      <c r="W30" s="635"/>
      <c r="X30" s="635"/>
      <c r="Y30" s="635"/>
      <c r="Z30" s="635"/>
      <c r="AA30" s="635"/>
      <c r="AB30" s="635"/>
      <c r="AC30" s="635"/>
      <c r="AD30" s="635"/>
      <c r="AE30" s="635"/>
      <c r="AF30" s="635"/>
      <c r="AG30" s="635"/>
      <c r="AH30" s="635"/>
      <c r="AI30" s="635"/>
      <c r="AJ30" s="635"/>
      <c r="AK30" s="635"/>
      <c r="AL30" s="635"/>
    </row>
    <row r="31" spans="1:85" ht="16.5" customHeight="1" x14ac:dyDescent="0.4">
      <c r="A31" s="45" t="s">
        <v>731</v>
      </c>
      <c r="B31" s="45"/>
      <c r="C31" s="45"/>
      <c r="D31" s="157" t="s">
        <v>732</v>
      </c>
      <c r="E31" s="155"/>
      <c r="F31" s="155"/>
      <c r="G31" s="155"/>
      <c r="H31" s="155"/>
      <c r="I31" s="155"/>
      <c r="J31" s="155"/>
      <c r="K31" s="155"/>
      <c r="L31" s="155"/>
      <c r="M31" s="155"/>
      <c r="N31" s="156"/>
      <c r="O31" s="635"/>
      <c r="P31" s="635"/>
      <c r="Q31" s="635"/>
      <c r="R31" s="635"/>
      <c r="S31" s="635"/>
      <c r="T31" s="635"/>
      <c r="U31" s="635"/>
      <c r="V31" s="635"/>
      <c r="W31" s="635"/>
      <c r="X31" s="635"/>
      <c r="Y31" s="635"/>
      <c r="Z31" s="635"/>
      <c r="AA31" s="635"/>
      <c r="AB31" s="635"/>
      <c r="AC31" s="635"/>
      <c r="AD31" s="635"/>
      <c r="AE31" s="635"/>
      <c r="AF31" s="635"/>
      <c r="AG31" s="635"/>
      <c r="AH31" s="635"/>
      <c r="AI31" s="635"/>
      <c r="AJ31" s="635"/>
      <c r="AK31" s="635"/>
      <c r="AL31" s="635"/>
    </row>
    <row r="32" spans="1:85" ht="16.5" customHeight="1" x14ac:dyDescent="0.4">
      <c r="A32" s="45" t="s">
        <v>733</v>
      </c>
      <c r="B32" s="45"/>
      <c r="C32" s="45"/>
      <c r="D32" s="157" t="s">
        <v>734</v>
      </c>
      <c r="E32" s="155"/>
      <c r="F32" s="155"/>
      <c r="G32" s="155"/>
      <c r="H32" s="155"/>
      <c r="I32" s="155"/>
      <c r="J32" s="155"/>
      <c r="K32" s="155"/>
      <c r="L32" s="155"/>
      <c r="M32" s="155"/>
      <c r="N32" s="156"/>
      <c r="O32" s="635">
        <v>114372557</v>
      </c>
      <c r="P32" s="635"/>
      <c r="Q32" s="635"/>
      <c r="R32" s="635"/>
      <c r="S32" s="635"/>
      <c r="T32" s="635"/>
      <c r="U32" s="635">
        <v>407126100</v>
      </c>
      <c r="V32" s="635"/>
      <c r="W32" s="635"/>
      <c r="X32" s="635"/>
      <c r="Y32" s="635"/>
      <c r="Z32" s="635"/>
      <c r="AA32" s="635">
        <v>42301431</v>
      </c>
      <c r="AB32" s="635"/>
      <c r="AC32" s="635"/>
      <c r="AD32" s="635"/>
      <c r="AE32" s="635"/>
      <c r="AF32" s="635"/>
      <c r="AG32" s="635">
        <v>114141246</v>
      </c>
      <c r="AH32" s="635"/>
      <c r="AI32" s="635"/>
      <c r="AJ32" s="635"/>
      <c r="AK32" s="635"/>
      <c r="AL32" s="635"/>
    </row>
    <row r="33" spans="1:38" ht="16.5" customHeight="1" x14ac:dyDescent="0.4">
      <c r="A33" s="45" t="s">
        <v>735</v>
      </c>
      <c r="B33" s="45"/>
      <c r="C33" s="45"/>
      <c r="D33" s="157" t="s">
        <v>736</v>
      </c>
      <c r="E33" s="155"/>
      <c r="F33" s="155"/>
      <c r="G33" s="155"/>
      <c r="H33" s="155"/>
      <c r="I33" s="155"/>
      <c r="J33" s="155"/>
      <c r="K33" s="155"/>
      <c r="L33" s="155"/>
      <c r="M33" s="155"/>
      <c r="N33" s="156"/>
      <c r="O33" s="635">
        <v>78301763</v>
      </c>
      <c r="P33" s="635"/>
      <c r="Q33" s="635"/>
      <c r="R33" s="635"/>
      <c r="S33" s="635"/>
      <c r="T33" s="635"/>
      <c r="U33" s="635">
        <v>1715559392</v>
      </c>
      <c r="V33" s="635"/>
      <c r="W33" s="635"/>
      <c r="X33" s="635"/>
      <c r="Y33" s="635"/>
      <c r="Z33" s="635"/>
      <c r="AA33" s="635">
        <v>478909091</v>
      </c>
      <c r="AB33" s="635"/>
      <c r="AC33" s="635"/>
      <c r="AD33" s="635"/>
      <c r="AE33" s="635"/>
      <c r="AF33" s="635"/>
      <c r="AG33" s="635">
        <v>928140762</v>
      </c>
      <c r="AH33" s="635"/>
      <c r="AI33" s="635"/>
      <c r="AJ33" s="635"/>
      <c r="AK33" s="635"/>
      <c r="AL33" s="635"/>
    </row>
    <row r="34" spans="1:38" ht="16.5" customHeight="1" x14ac:dyDescent="0.4">
      <c r="A34" s="45" t="s">
        <v>737</v>
      </c>
      <c r="B34" s="45"/>
      <c r="C34" s="45"/>
      <c r="D34" s="157" t="s">
        <v>738</v>
      </c>
      <c r="E34" s="155"/>
      <c r="F34" s="155"/>
      <c r="G34" s="155"/>
      <c r="H34" s="155"/>
      <c r="I34" s="155"/>
      <c r="J34" s="155"/>
      <c r="K34" s="155"/>
      <c r="L34" s="155"/>
      <c r="M34" s="155"/>
      <c r="N34" s="156"/>
      <c r="O34" s="635"/>
      <c r="P34" s="635"/>
      <c r="Q34" s="635"/>
      <c r="R34" s="635"/>
      <c r="S34" s="635"/>
      <c r="T34" s="635"/>
      <c r="U34" s="635">
        <v>6188664</v>
      </c>
      <c r="V34" s="635"/>
      <c r="W34" s="635"/>
      <c r="X34" s="635"/>
      <c r="Y34" s="635"/>
      <c r="Z34" s="635"/>
      <c r="AA34" s="635">
        <v>2341136</v>
      </c>
      <c r="AB34" s="635"/>
      <c r="AC34" s="635"/>
      <c r="AD34" s="635"/>
      <c r="AE34" s="635"/>
      <c r="AF34" s="635"/>
      <c r="AG34" s="635">
        <v>2341136</v>
      </c>
      <c r="AH34" s="635"/>
      <c r="AI34" s="635"/>
      <c r="AJ34" s="635"/>
      <c r="AK34" s="635"/>
      <c r="AL34" s="635"/>
    </row>
    <row r="35" spans="1:38" ht="16.5" customHeight="1" x14ac:dyDescent="0.4">
      <c r="A35" s="45" t="s">
        <v>739</v>
      </c>
      <c r="B35" s="45"/>
      <c r="C35" s="45"/>
      <c r="D35" s="157" t="s">
        <v>740</v>
      </c>
      <c r="E35" s="155"/>
      <c r="F35" s="155"/>
      <c r="G35" s="155"/>
      <c r="H35" s="155"/>
      <c r="I35" s="155"/>
      <c r="J35" s="155"/>
      <c r="K35" s="155"/>
      <c r="L35" s="155"/>
      <c r="M35" s="155"/>
      <c r="N35" s="156"/>
      <c r="O35" s="635"/>
      <c r="P35" s="635"/>
      <c r="Q35" s="635"/>
      <c r="R35" s="635"/>
      <c r="S35" s="635"/>
      <c r="T35" s="635"/>
      <c r="U35" s="635"/>
      <c r="V35" s="635"/>
      <c r="W35" s="635"/>
      <c r="X35" s="635"/>
      <c r="Y35" s="635"/>
      <c r="Z35" s="635"/>
      <c r="AA35" s="635"/>
      <c r="AB35" s="635"/>
      <c r="AC35" s="635"/>
      <c r="AD35" s="635"/>
      <c r="AE35" s="635"/>
      <c r="AF35" s="635"/>
      <c r="AG35" s="635"/>
      <c r="AH35" s="635"/>
      <c r="AI35" s="635"/>
      <c r="AJ35" s="635"/>
      <c r="AK35" s="635"/>
      <c r="AL35" s="635"/>
    </row>
    <row r="36" spans="1:38" ht="16.5" customHeight="1" x14ac:dyDescent="0.4">
      <c r="A36" s="45" t="s">
        <v>741</v>
      </c>
      <c r="B36" s="45"/>
      <c r="C36" s="45"/>
      <c r="D36" s="157" t="s">
        <v>742</v>
      </c>
      <c r="E36" s="155"/>
      <c r="F36" s="155"/>
      <c r="G36" s="155"/>
      <c r="H36" s="155"/>
      <c r="I36" s="155"/>
      <c r="J36" s="155"/>
      <c r="K36" s="155"/>
      <c r="L36" s="155"/>
      <c r="M36" s="155"/>
      <c r="N36" s="156"/>
      <c r="O36" s="635"/>
      <c r="P36" s="635"/>
      <c r="Q36" s="635"/>
      <c r="R36" s="635"/>
      <c r="S36" s="635"/>
      <c r="T36" s="635"/>
      <c r="U36" s="635"/>
      <c r="V36" s="635"/>
      <c r="W36" s="635"/>
      <c r="X36" s="635"/>
      <c r="Y36" s="635"/>
      <c r="Z36" s="635"/>
      <c r="AA36" s="635"/>
      <c r="AB36" s="635"/>
      <c r="AC36" s="635"/>
      <c r="AD36" s="635"/>
      <c r="AE36" s="635"/>
      <c r="AF36" s="635"/>
      <c r="AG36" s="635"/>
      <c r="AH36" s="635"/>
      <c r="AI36" s="635"/>
      <c r="AJ36" s="635"/>
      <c r="AK36" s="635"/>
      <c r="AL36" s="635"/>
    </row>
    <row r="37" spans="1:38" ht="16.5" customHeight="1" x14ac:dyDescent="0.4">
      <c r="A37" s="45" t="s">
        <v>743</v>
      </c>
      <c r="B37" s="45"/>
      <c r="C37" s="45"/>
      <c r="D37" s="173" t="s">
        <v>744</v>
      </c>
      <c r="E37" s="155"/>
      <c r="F37" s="155"/>
      <c r="G37" s="155"/>
      <c r="H37" s="155"/>
      <c r="I37" s="155"/>
      <c r="J37" s="155"/>
      <c r="K37" s="155"/>
      <c r="L37" s="155"/>
      <c r="M37" s="155"/>
      <c r="N37" s="156"/>
      <c r="O37" s="635"/>
      <c r="P37" s="635"/>
      <c r="Q37" s="635"/>
      <c r="R37" s="635"/>
      <c r="S37" s="635"/>
      <c r="T37" s="635"/>
      <c r="U37" s="635"/>
      <c r="V37" s="635"/>
      <c r="W37" s="635"/>
      <c r="X37" s="635"/>
      <c r="Y37" s="635"/>
      <c r="Z37" s="635"/>
      <c r="AA37" s="635"/>
      <c r="AB37" s="635"/>
      <c r="AC37" s="635"/>
      <c r="AD37" s="635"/>
      <c r="AE37" s="635"/>
      <c r="AF37" s="635"/>
      <c r="AG37" s="635"/>
      <c r="AH37" s="635"/>
      <c r="AI37" s="635"/>
      <c r="AJ37" s="635"/>
      <c r="AK37" s="635"/>
      <c r="AL37" s="635"/>
    </row>
    <row r="38" spans="1:38" ht="16.5" customHeight="1" x14ac:dyDescent="0.4">
      <c r="A38" s="45" t="s">
        <v>745</v>
      </c>
      <c r="B38" s="45"/>
      <c r="C38" s="45"/>
      <c r="D38" s="157" t="s">
        <v>746</v>
      </c>
      <c r="E38" s="155"/>
      <c r="F38" s="155"/>
      <c r="G38" s="155"/>
      <c r="H38" s="155"/>
      <c r="I38" s="155"/>
      <c r="J38" s="155"/>
      <c r="K38" s="155"/>
      <c r="L38" s="155"/>
      <c r="M38" s="155"/>
      <c r="N38" s="156"/>
      <c r="O38" s="635"/>
      <c r="P38" s="635"/>
      <c r="Q38" s="635"/>
      <c r="R38" s="635"/>
      <c r="S38" s="635"/>
      <c r="T38" s="635"/>
      <c r="U38" s="635"/>
      <c r="V38" s="635"/>
      <c r="W38" s="635"/>
      <c r="X38" s="635"/>
      <c r="Y38" s="635"/>
      <c r="Z38" s="635"/>
      <c r="AA38" s="635"/>
      <c r="AB38" s="635"/>
      <c r="AC38" s="635"/>
      <c r="AD38" s="635"/>
      <c r="AE38" s="635"/>
      <c r="AF38" s="635"/>
      <c r="AG38" s="635"/>
      <c r="AH38" s="635"/>
      <c r="AI38" s="635"/>
      <c r="AJ38" s="635"/>
      <c r="AK38" s="635"/>
      <c r="AL38" s="635"/>
    </row>
    <row r="39" spans="1:38" ht="16.5" customHeight="1" x14ac:dyDescent="0.4">
      <c r="A39" s="45" t="s">
        <v>747</v>
      </c>
      <c r="B39" s="45"/>
      <c r="C39" s="45"/>
      <c r="D39" s="157" t="s">
        <v>748</v>
      </c>
      <c r="E39" s="155"/>
      <c r="F39" s="155"/>
      <c r="G39" s="155"/>
      <c r="H39" s="155"/>
      <c r="I39" s="155"/>
      <c r="J39" s="155"/>
      <c r="K39" s="155"/>
      <c r="L39" s="155"/>
      <c r="M39" s="155"/>
      <c r="N39" s="156"/>
      <c r="O39" s="635"/>
      <c r="P39" s="635"/>
      <c r="Q39" s="635"/>
      <c r="R39" s="635"/>
      <c r="S39" s="635"/>
      <c r="T39" s="635"/>
      <c r="U39" s="635"/>
      <c r="V39" s="635"/>
      <c r="W39" s="635"/>
      <c r="X39" s="635"/>
      <c r="Y39" s="635"/>
      <c r="Z39" s="635"/>
      <c r="AA39" s="635"/>
      <c r="AB39" s="635"/>
      <c r="AC39" s="635"/>
      <c r="AD39" s="635"/>
      <c r="AE39" s="635"/>
      <c r="AF39" s="635"/>
      <c r="AG39" s="635"/>
      <c r="AH39" s="635"/>
      <c r="AI39" s="635"/>
      <c r="AJ39" s="635"/>
      <c r="AK39" s="635"/>
      <c r="AL39" s="635"/>
    </row>
    <row r="40" spans="1:38" ht="16.5" customHeight="1" x14ac:dyDescent="0.4">
      <c r="A40" s="45" t="s">
        <v>749</v>
      </c>
      <c r="B40" s="45"/>
      <c r="C40" s="45"/>
      <c r="D40" s="157" t="s">
        <v>750</v>
      </c>
      <c r="E40" s="155"/>
      <c r="F40" s="155"/>
      <c r="G40" s="155"/>
      <c r="H40" s="155"/>
      <c r="I40" s="155"/>
      <c r="J40" s="155"/>
      <c r="K40" s="155"/>
      <c r="L40" s="155"/>
      <c r="M40" s="155"/>
      <c r="N40" s="156"/>
      <c r="O40" s="635"/>
      <c r="P40" s="635"/>
      <c r="Q40" s="635"/>
      <c r="R40" s="635"/>
      <c r="S40" s="635"/>
      <c r="T40" s="635"/>
      <c r="U40" s="635"/>
      <c r="V40" s="635"/>
      <c r="W40" s="635"/>
      <c r="X40" s="635"/>
      <c r="Y40" s="635"/>
      <c r="Z40" s="635"/>
      <c r="AA40" s="635"/>
      <c r="AB40" s="635"/>
      <c r="AC40" s="635"/>
      <c r="AD40" s="635"/>
      <c r="AE40" s="635"/>
      <c r="AF40" s="635"/>
      <c r="AG40" s="635"/>
      <c r="AH40" s="635"/>
      <c r="AI40" s="635"/>
      <c r="AJ40" s="635"/>
      <c r="AK40" s="635"/>
      <c r="AL40" s="635"/>
    </row>
    <row r="41" spans="1:38" ht="16.5" customHeight="1" x14ac:dyDescent="0.4">
      <c r="A41" s="45" t="s">
        <v>751</v>
      </c>
      <c r="B41" s="45"/>
      <c r="C41" s="45"/>
      <c r="D41" s="157" t="s">
        <v>752</v>
      </c>
      <c r="E41" s="155"/>
      <c r="F41" s="155"/>
      <c r="G41" s="155"/>
      <c r="H41" s="155"/>
      <c r="I41" s="155"/>
      <c r="J41" s="155"/>
      <c r="K41" s="155"/>
      <c r="L41" s="155"/>
      <c r="M41" s="155"/>
      <c r="N41" s="156"/>
      <c r="O41" s="635"/>
      <c r="P41" s="635"/>
      <c r="Q41" s="635"/>
      <c r="R41" s="635"/>
      <c r="S41" s="635"/>
      <c r="T41" s="635"/>
      <c r="U41" s="635"/>
      <c r="V41" s="635"/>
      <c r="W41" s="635"/>
      <c r="X41" s="635"/>
      <c r="Y41" s="635"/>
      <c r="Z41" s="635"/>
      <c r="AA41" s="635"/>
      <c r="AB41" s="635"/>
      <c r="AC41" s="635"/>
      <c r="AD41" s="635"/>
      <c r="AE41" s="635"/>
      <c r="AF41" s="635"/>
      <c r="AG41" s="635"/>
      <c r="AH41" s="635"/>
      <c r="AI41" s="635"/>
      <c r="AJ41" s="635"/>
      <c r="AK41" s="635"/>
      <c r="AL41" s="635"/>
    </row>
    <row r="42" spans="1:38" ht="16.5" customHeight="1" x14ac:dyDescent="0.4">
      <c r="A42" s="45" t="s">
        <v>753</v>
      </c>
      <c r="B42" s="45"/>
      <c r="C42" s="45"/>
      <c r="D42" s="157" t="s">
        <v>754</v>
      </c>
      <c r="E42" s="155"/>
      <c r="F42" s="155"/>
      <c r="G42" s="155"/>
      <c r="H42" s="155"/>
      <c r="I42" s="155"/>
      <c r="J42" s="155"/>
      <c r="K42" s="155"/>
      <c r="L42" s="155"/>
      <c r="M42" s="155"/>
      <c r="N42" s="156"/>
      <c r="O42" s="635"/>
      <c r="P42" s="635"/>
      <c r="Q42" s="635"/>
      <c r="R42" s="635"/>
      <c r="S42" s="635"/>
      <c r="T42" s="635"/>
      <c r="U42" s="635"/>
      <c r="V42" s="635"/>
      <c r="W42" s="635"/>
      <c r="X42" s="635"/>
      <c r="Y42" s="635"/>
      <c r="Z42" s="635"/>
      <c r="AA42" s="635"/>
      <c r="AB42" s="635"/>
      <c r="AC42" s="635"/>
      <c r="AD42" s="635"/>
      <c r="AE42" s="635"/>
      <c r="AF42" s="635"/>
      <c r="AG42" s="635"/>
      <c r="AH42" s="635"/>
      <c r="AI42" s="635"/>
      <c r="AJ42" s="635"/>
      <c r="AK42" s="635"/>
      <c r="AL42" s="635"/>
    </row>
    <row r="43" spans="1:38" ht="16.5" customHeight="1" x14ac:dyDescent="0.4">
      <c r="A43" s="45" t="s">
        <v>755</v>
      </c>
      <c r="B43" s="45"/>
      <c r="C43" s="45"/>
      <c r="D43" s="157" t="s">
        <v>756</v>
      </c>
      <c r="E43" s="155"/>
      <c r="F43" s="155"/>
      <c r="G43" s="155"/>
      <c r="H43" s="155"/>
      <c r="I43" s="155"/>
      <c r="J43" s="155"/>
      <c r="K43" s="155"/>
      <c r="L43" s="155"/>
      <c r="M43" s="155"/>
      <c r="N43" s="156"/>
      <c r="O43" s="635"/>
      <c r="P43" s="635"/>
      <c r="Q43" s="635"/>
      <c r="R43" s="635"/>
      <c r="S43" s="635"/>
      <c r="T43" s="635"/>
      <c r="U43" s="635"/>
      <c r="V43" s="635"/>
      <c r="W43" s="635"/>
      <c r="X43" s="635"/>
      <c r="Y43" s="635"/>
      <c r="Z43" s="635"/>
      <c r="AA43" s="635"/>
      <c r="AB43" s="635"/>
      <c r="AC43" s="635"/>
      <c r="AD43" s="635"/>
      <c r="AE43" s="635"/>
      <c r="AF43" s="635"/>
      <c r="AG43" s="635"/>
      <c r="AH43" s="635"/>
      <c r="AI43" s="635"/>
      <c r="AJ43" s="635"/>
      <c r="AK43" s="635"/>
      <c r="AL43" s="635"/>
    </row>
    <row r="44" spans="1:38" ht="16.5" customHeight="1" x14ac:dyDescent="0.4">
      <c r="A44" s="45" t="s">
        <v>757</v>
      </c>
      <c r="B44" s="45"/>
      <c r="C44" s="45"/>
      <c r="D44" s="157" t="s">
        <v>758</v>
      </c>
      <c r="E44" s="155"/>
      <c r="F44" s="155"/>
      <c r="G44" s="155"/>
      <c r="H44" s="155"/>
      <c r="I44" s="155"/>
      <c r="J44" s="155"/>
      <c r="K44" s="155"/>
      <c r="L44" s="155"/>
      <c r="M44" s="155"/>
      <c r="N44" s="156"/>
      <c r="O44" s="635"/>
      <c r="P44" s="635"/>
      <c r="Q44" s="635"/>
      <c r="R44" s="635"/>
      <c r="S44" s="635"/>
      <c r="T44" s="635"/>
      <c r="U44" s="635"/>
      <c r="V44" s="635"/>
      <c r="W44" s="635"/>
      <c r="X44" s="635"/>
      <c r="Y44" s="635"/>
      <c r="Z44" s="635"/>
      <c r="AA44" s="635"/>
      <c r="AB44" s="635"/>
      <c r="AC44" s="635"/>
      <c r="AD44" s="635"/>
      <c r="AE44" s="635"/>
      <c r="AF44" s="635"/>
      <c r="AG44" s="635"/>
      <c r="AH44" s="635"/>
      <c r="AI44" s="635"/>
      <c r="AJ44" s="635"/>
      <c r="AK44" s="635"/>
      <c r="AL44" s="635"/>
    </row>
    <row r="45" spans="1:38" ht="16.5" customHeight="1" x14ac:dyDescent="0.4">
      <c r="A45" s="45" t="s">
        <v>759</v>
      </c>
      <c r="B45" s="45"/>
      <c r="C45" s="45"/>
      <c r="D45" s="157" t="s">
        <v>760</v>
      </c>
      <c r="E45" s="155"/>
      <c r="F45" s="155"/>
      <c r="G45" s="155"/>
      <c r="H45" s="155"/>
      <c r="I45" s="155"/>
      <c r="J45" s="155"/>
      <c r="K45" s="155"/>
      <c r="L45" s="155"/>
      <c r="M45" s="155"/>
      <c r="N45" s="156"/>
      <c r="O45" s="635"/>
      <c r="P45" s="635"/>
      <c r="Q45" s="635"/>
      <c r="R45" s="635"/>
      <c r="S45" s="635"/>
      <c r="T45" s="635"/>
      <c r="U45" s="635"/>
      <c r="V45" s="635"/>
      <c r="W45" s="635"/>
      <c r="X45" s="635"/>
      <c r="Y45" s="635"/>
      <c r="Z45" s="635"/>
      <c r="AA45" s="635"/>
      <c r="AB45" s="635"/>
      <c r="AC45" s="635"/>
      <c r="AD45" s="635"/>
      <c r="AE45" s="635"/>
      <c r="AF45" s="635"/>
      <c r="AG45" s="635"/>
      <c r="AH45" s="635"/>
      <c r="AI45" s="635"/>
      <c r="AJ45" s="635"/>
      <c r="AK45" s="635"/>
      <c r="AL45" s="635"/>
    </row>
    <row r="46" spans="1:38" ht="16.5" customHeight="1" x14ac:dyDescent="0.4">
      <c r="A46" s="45" t="s">
        <v>1051</v>
      </c>
      <c r="B46" s="45"/>
      <c r="C46" s="45"/>
      <c r="D46" s="157" t="s">
        <v>1050</v>
      </c>
      <c r="E46" s="155"/>
      <c r="F46" s="155"/>
      <c r="G46" s="155"/>
      <c r="H46" s="155"/>
      <c r="I46" s="155"/>
      <c r="J46" s="155"/>
      <c r="K46" s="155"/>
      <c r="L46" s="155"/>
      <c r="M46" s="155"/>
      <c r="N46" s="156"/>
      <c r="O46" s="635"/>
      <c r="P46" s="635"/>
      <c r="Q46" s="635"/>
      <c r="R46" s="635"/>
      <c r="S46" s="635"/>
      <c r="T46" s="635"/>
      <c r="U46" s="635"/>
      <c r="V46" s="635"/>
      <c r="W46" s="635"/>
      <c r="X46" s="635"/>
      <c r="Y46" s="635"/>
      <c r="Z46" s="635"/>
      <c r="AA46" s="635"/>
      <c r="AB46" s="635"/>
      <c r="AC46" s="635"/>
      <c r="AD46" s="635"/>
      <c r="AE46" s="635"/>
      <c r="AF46" s="635"/>
      <c r="AG46" s="635"/>
      <c r="AH46" s="635"/>
      <c r="AI46" s="635"/>
      <c r="AJ46" s="635"/>
      <c r="AK46" s="635"/>
      <c r="AL46" s="635"/>
    </row>
    <row r="47" spans="1:38" ht="16.5" customHeight="1" x14ac:dyDescent="0.4">
      <c r="A47" s="45" t="s">
        <v>761</v>
      </c>
      <c r="B47" s="45"/>
      <c r="C47" s="45"/>
      <c r="D47" s="157" t="s">
        <v>1052</v>
      </c>
      <c r="E47" s="155"/>
      <c r="F47" s="155"/>
      <c r="G47" s="155"/>
      <c r="H47" s="155"/>
      <c r="I47" s="155"/>
      <c r="J47" s="155"/>
      <c r="K47" s="155"/>
      <c r="L47" s="155"/>
      <c r="M47" s="155"/>
      <c r="N47" s="156"/>
      <c r="O47" s="635">
        <v>28690</v>
      </c>
      <c r="P47" s="635"/>
      <c r="Q47" s="635"/>
      <c r="R47" s="635"/>
      <c r="S47" s="635"/>
      <c r="T47" s="635"/>
      <c r="U47" s="635">
        <v>350090</v>
      </c>
      <c r="V47" s="635"/>
      <c r="W47" s="635"/>
      <c r="X47" s="635"/>
      <c r="Y47" s="635"/>
      <c r="Z47" s="635"/>
      <c r="AA47" s="635">
        <f>253420-200206000</f>
        <v>-199952580</v>
      </c>
      <c r="AB47" s="635"/>
      <c r="AC47" s="635"/>
      <c r="AD47" s="635"/>
      <c r="AE47" s="635"/>
      <c r="AF47" s="635"/>
      <c r="AG47" s="635">
        <v>2046380</v>
      </c>
      <c r="AH47" s="635"/>
      <c r="AI47" s="635"/>
      <c r="AJ47" s="635"/>
      <c r="AK47" s="635"/>
      <c r="AL47" s="635"/>
    </row>
    <row r="48" spans="1:38" ht="16.5" customHeight="1" x14ac:dyDescent="0.4">
      <c r="A48" s="45" t="s">
        <v>762</v>
      </c>
      <c r="B48" s="45"/>
      <c r="C48" s="45"/>
      <c r="D48" s="154" t="s">
        <v>763</v>
      </c>
      <c r="E48" s="155"/>
      <c r="F48" s="155"/>
      <c r="G48" s="155"/>
      <c r="H48" s="155"/>
      <c r="I48" s="155"/>
      <c r="J48" s="155"/>
      <c r="K48" s="155"/>
      <c r="L48" s="155"/>
      <c r="M48" s="155"/>
      <c r="N48" s="156"/>
      <c r="O48" s="636">
        <f>O10-O18</f>
        <v>-274400737</v>
      </c>
      <c r="P48" s="636"/>
      <c r="Q48" s="636"/>
      <c r="R48" s="636"/>
      <c r="S48" s="636"/>
      <c r="T48" s="636"/>
      <c r="U48" s="636">
        <f>U10-U18</f>
        <v>-2456773954</v>
      </c>
      <c r="V48" s="636"/>
      <c r="W48" s="636"/>
      <c r="X48" s="636"/>
      <c r="Y48" s="636"/>
      <c r="Z48" s="636"/>
      <c r="AA48" s="636">
        <f>AA10-AA18</f>
        <v>-414324697</v>
      </c>
      <c r="AB48" s="636"/>
      <c r="AC48" s="636"/>
      <c r="AD48" s="636"/>
      <c r="AE48" s="636"/>
      <c r="AF48" s="636"/>
      <c r="AG48" s="636">
        <f>AG10-AG18</f>
        <v>-1216291511</v>
      </c>
      <c r="AH48" s="636"/>
      <c r="AI48" s="636"/>
      <c r="AJ48" s="636"/>
      <c r="AK48" s="636"/>
      <c r="AL48" s="636"/>
    </row>
    <row r="49" spans="1:38" ht="16.5" customHeight="1" x14ac:dyDescent="0.4">
      <c r="A49" s="45" t="s">
        <v>764</v>
      </c>
      <c r="B49" s="45"/>
      <c r="C49" s="45"/>
      <c r="D49" s="154" t="s">
        <v>765</v>
      </c>
      <c r="E49" s="155"/>
      <c r="F49" s="155"/>
      <c r="G49" s="155"/>
      <c r="H49" s="155"/>
      <c r="I49" s="155"/>
      <c r="J49" s="155"/>
      <c r="K49" s="155"/>
      <c r="L49" s="155"/>
      <c r="M49" s="155"/>
      <c r="N49" s="156"/>
      <c r="O49" s="636">
        <f>+O50+O51+O52+O53+O54+O55+O56+O57+O58+O59</f>
        <v>341439</v>
      </c>
      <c r="P49" s="636"/>
      <c r="Q49" s="636"/>
      <c r="R49" s="636"/>
      <c r="S49" s="636"/>
      <c r="T49" s="636"/>
      <c r="U49" s="636">
        <f>+U50+U51+U52+U53+U54+U55+U56+U57+U58+U59</f>
        <v>12027143</v>
      </c>
      <c r="V49" s="636"/>
      <c r="W49" s="636"/>
      <c r="X49" s="636"/>
      <c r="Y49" s="636"/>
      <c r="Z49" s="636"/>
      <c r="AA49" s="636">
        <f>+AA50+AA51+AA52+AA53+AA54+AA55+AA56+AA57+AA58+AA59</f>
        <v>6842448</v>
      </c>
      <c r="AB49" s="636"/>
      <c r="AC49" s="636"/>
      <c r="AD49" s="636"/>
      <c r="AE49" s="636"/>
      <c r="AF49" s="636"/>
      <c r="AG49" s="636">
        <f>+AG50+AG51+AG52+AG53+AG54+AG55+AG56+AG57+AG58+AG59</f>
        <v>15499976</v>
      </c>
      <c r="AH49" s="636"/>
      <c r="AI49" s="636"/>
      <c r="AJ49" s="636"/>
      <c r="AK49" s="636"/>
      <c r="AL49" s="636"/>
    </row>
    <row r="50" spans="1:38" ht="16.5" customHeight="1" x14ac:dyDescent="0.4">
      <c r="A50" s="45" t="s">
        <v>766</v>
      </c>
      <c r="B50" s="45"/>
      <c r="C50" s="45"/>
      <c r="D50" s="157" t="s">
        <v>767</v>
      </c>
      <c r="E50" s="155"/>
      <c r="F50" s="155"/>
      <c r="G50" s="155"/>
      <c r="H50" s="155"/>
      <c r="I50" s="155"/>
      <c r="J50" s="155"/>
      <c r="K50" s="155"/>
      <c r="L50" s="155"/>
      <c r="M50" s="155"/>
      <c r="N50" s="156"/>
      <c r="O50" s="635">
        <v>341439</v>
      </c>
      <c r="P50" s="635"/>
      <c r="Q50" s="635"/>
      <c r="R50" s="635"/>
      <c r="S50" s="635"/>
      <c r="T50" s="635"/>
      <c r="U50" s="635">
        <v>11964135</v>
      </c>
      <c r="V50" s="635"/>
      <c r="W50" s="635"/>
      <c r="X50" s="635"/>
      <c r="Y50" s="635"/>
      <c r="Z50" s="635"/>
      <c r="AA50" s="635">
        <v>6838046</v>
      </c>
      <c r="AB50" s="635"/>
      <c r="AC50" s="635"/>
      <c r="AD50" s="635"/>
      <c r="AE50" s="635"/>
      <c r="AF50" s="635"/>
      <c r="AG50" s="635">
        <v>15495573</v>
      </c>
      <c r="AH50" s="635"/>
      <c r="AI50" s="635"/>
      <c r="AJ50" s="635"/>
      <c r="AK50" s="635"/>
      <c r="AL50" s="635"/>
    </row>
    <row r="51" spans="1:38" ht="16.5" customHeight="1" x14ac:dyDescent="0.4">
      <c r="A51" s="45" t="s">
        <v>768</v>
      </c>
      <c r="B51" s="45"/>
      <c r="C51" s="45"/>
      <c r="D51" s="157" t="s">
        <v>769</v>
      </c>
      <c r="E51" s="155"/>
      <c r="F51" s="155"/>
      <c r="G51" s="155"/>
      <c r="H51" s="155"/>
      <c r="I51" s="155"/>
      <c r="J51" s="155"/>
      <c r="K51" s="155"/>
      <c r="L51" s="155"/>
      <c r="M51" s="155"/>
      <c r="N51" s="156"/>
      <c r="O51" s="635"/>
      <c r="P51" s="635"/>
      <c r="Q51" s="635"/>
      <c r="R51" s="635"/>
      <c r="S51" s="635"/>
      <c r="T51" s="635"/>
      <c r="U51" s="635"/>
      <c r="V51" s="635"/>
      <c r="W51" s="635"/>
      <c r="X51" s="635"/>
      <c r="Y51" s="635"/>
      <c r="Z51" s="635"/>
      <c r="AA51" s="635"/>
      <c r="AB51" s="635"/>
      <c r="AC51" s="635"/>
      <c r="AD51" s="635"/>
      <c r="AE51" s="635"/>
      <c r="AF51" s="635"/>
      <c r="AG51" s="635"/>
      <c r="AH51" s="635"/>
      <c r="AI51" s="635"/>
      <c r="AJ51" s="635"/>
      <c r="AK51" s="635"/>
      <c r="AL51" s="635"/>
    </row>
    <row r="52" spans="1:38" ht="16.5" customHeight="1" x14ac:dyDescent="0.4">
      <c r="A52" s="45" t="s">
        <v>770</v>
      </c>
      <c r="B52" s="45"/>
      <c r="C52" s="45"/>
      <c r="D52" s="157" t="s">
        <v>771</v>
      </c>
      <c r="E52" s="155"/>
      <c r="F52" s="155"/>
      <c r="G52" s="155"/>
      <c r="H52" s="155"/>
      <c r="I52" s="155"/>
      <c r="J52" s="155"/>
      <c r="K52" s="155"/>
      <c r="L52" s="155"/>
      <c r="M52" s="155"/>
      <c r="N52" s="156"/>
      <c r="O52" s="635"/>
      <c r="P52" s="635"/>
      <c r="Q52" s="635"/>
      <c r="R52" s="635"/>
      <c r="S52" s="635"/>
      <c r="T52" s="635"/>
      <c r="U52" s="635"/>
      <c r="V52" s="635"/>
      <c r="W52" s="635"/>
      <c r="X52" s="635"/>
      <c r="Y52" s="635"/>
      <c r="Z52" s="635"/>
      <c r="AA52" s="635"/>
      <c r="AB52" s="635"/>
      <c r="AC52" s="635"/>
      <c r="AD52" s="635"/>
      <c r="AE52" s="635"/>
      <c r="AF52" s="635"/>
      <c r="AG52" s="635"/>
      <c r="AH52" s="635"/>
      <c r="AI52" s="635"/>
      <c r="AJ52" s="635"/>
      <c r="AK52" s="635"/>
      <c r="AL52" s="635"/>
    </row>
    <row r="53" spans="1:38" ht="16.5" customHeight="1" x14ac:dyDescent="0.4">
      <c r="A53" s="45" t="s">
        <v>772</v>
      </c>
      <c r="B53" s="45"/>
      <c r="C53" s="45"/>
      <c r="D53" s="157" t="s">
        <v>773</v>
      </c>
      <c r="E53" s="155"/>
      <c r="F53" s="155"/>
      <c r="G53" s="155"/>
      <c r="H53" s="155"/>
      <c r="I53" s="155"/>
      <c r="J53" s="155"/>
      <c r="K53" s="155"/>
      <c r="L53" s="155"/>
      <c r="M53" s="155"/>
      <c r="N53" s="156"/>
      <c r="O53" s="635"/>
      <c r="P53" s="635"/>
      <c r="Q53" s="635"/>
      <c r="R53" s="635"/>
      <c r="S53" s="635"/>
      <c r="T53" s="635"/>
      <c r="U53" s="635"/>
      <c r="V53" s="635"/>
      <c r="W53" s="635"/>
      <c r="X53" s="635"/>
      <c r="Y53" s="635"/>
      <c r="Z53" s="635"/>
      <c r="AA53" s="635"/>
      <c r="AB53" s="635"/>
      <c r="AC53" s="635"/>
      <c r="AD53" s="635"/>
      <c r="AE53" s="635"/>
      <c r="AF53" s="635"/>
      <c r="AG53" s="635"/>
      <c r="AH53" s="635"/>
      <c r="AI53" s="635"/>
      <c r="AJ53" s="635"/>
      <c r="AK53" s="635"/>
      <c r="AL53" s="635"/>
    </row>
    <row r="54" spans="1:38" ht="16.5" customHeight="1" x14ac:dyDescent="0.4">
      <c r="A54" s="45" t="s">
        <v>774</v>
      </c>
      <c r="B54" s="45"/>
      <c r="C54" s="45"/>
      <c r="D54" s="157" t="s">
        <v>775</v>
      </c>
      <c r="E54" s="155"/>
      <c r="F54" s="155"/>
      <c r="G54" s="155"/>
      <c r="H54" s="155"/>
      <c r="I54" s="155"/>
      <c r="J54" s="155"/>
      <c r="K54" s="155"/>
      <c r="L54" s="155"/>
      <c r="M54" s="155"/>
      <c r="N54" s="156"/>
      <c r="O54" s="635"/>
      <c r="P54" s="635"/>
      <c r="Q54" s="635"/>
      <c r="R54" s="635"/>
      <c r="S54" s="635"/>
      <c r="T54" s="635"/>
      <c r="U54" s="635"/>
      <c r="V54" s="635"/>
      <c r="W54" s="635"/>
      <c r="X54" s="635"/>
      <c r="Y54" s="635"/>
      <c r="Z54" s="635"/>
      <c r="AA54" s="635"/>
      <c r="AB54" s="635"/>
      <c r="AC54" s="635"/>
      <c r="AD54" s="635"/>
      <c r="AE54" s="635"/>
      <c r="AF54" s="635"/>
      <c r="AG54" s="635"/>
      <c r="AH54" s="635"/>
      <c r="AI54" s="635"/>
      <c r="AJ54" s="635"/>
      <c r="AK54" s="635"/>
      <c r="AL54" s="635"/>
    </row>
    <row r="55" spans="1:38" ht="16.5" customHeight="1" x14ac:dyDescent="0.4">
      <c r="A55" s="45" t="s">
        <v>776</v>
      </c>
      <c r="B55" s="45"/>
      <c r="C55" s="45"/>
      <c r="D55" s="157" t="s">
        <v>777</v>
      </c>
      <c r="E55" s="155"/>
      <c r="F55" s="155"/>
      <c r="G55" s="155"/>
      <c r="H55" s="155"/>
      <c r="I55" s="155"/>
      <c r="J55" s="155"/>
      <c r="K55" s="155"/>
      <c r="L55" s="155"/>
      <c r="M55" s="155"/>
      <c r="N55" s="156"/>
      <c r="O55" s="635"/>
      <c r="P55" s="635"/>
      <c r="Q55" s="635"/>
      <c r="R55" s="635"/>
      <c r="S55" s="635"/>
      <c r="T55" s="635"/>
      <c r="U55" s="635"/>
      <c r="V55" s="635"/>
      <c r="W55" s="635"/>
      <c r="X55" s="635"/>
      <c r="Y55" s="635"/>
      <c r="Z55" s="635"/>
      <c r="AA55" s="635"/>
      <c r="AB55" s="635"/>
      <c r="AC55" s="635"/>
      <c r="AD55" s="635"/>
      <c r="AE55" s="635"/>
      <c r="AF55" s="635"/>
      <c r="AG55" s="635"/>
      <c r="AH55" s="635"/>
      <c r="AI55" s="635"/>
      <c r="AJ55" s="635"/>
      <c r="AK55" s="635"/>
      <c r="AL55" s="635"/>
    </row>
    <row r="56" spans="1:38" ht="16.5" customHeight="1" x14ac:dyDescent="0.4">
      <c r="A56" s="45" t="s">
        <v>778</v>
      </c>
      <c r="B56" s="45"/>
      <c r="C56" s="45"/>
      <c r="D56" s="157" t="s">
        <v>779</v>
      </c>
      <c r="E56" s="155"/>
      <c r="F56" s="155"/>
      <c r="G56" s="155"/>
      <c r="H56" s="155"/>
      <c r="I56" s="155"/>
      <c r="J56" s="155"/>
      <c r="K56" s="155"/>
      <c r="L56" s="155"/>
      <c r="M56" s="155"/>
      <c r="N56" s="156"/>
      <c r="O56" s="635"/>
      <c r="P56" s="635"/>
      <c r="Q56" s="635"/>
      <c r="R56" s="635"/>
      <c r="S56" s="635"/>
      <c r="T56" s="635"/>
      <c r="U56" s="635"/>
      <c r="V56" s="635"/>
      <c r="W56" s="635"/>
      <c r="X56" s="635"/>
      <c r="Y56" s="635"/>
      <c r="Z56" s="635"/>
      <c r="AA56" s="635"/>
      <c r="AB56" s="635"/>
      <c r="AC56" s="635"/>
      <c r="AD56" s="635"/>
      <c r="AE56" s="635"/>
      <c r="AF56" s="635"/>
      <c r="AG56" s="635"/>
      <c r="AH56" s="635"/>
      <c r="AI56" s="635"/>
      <c r="AJ56" s="635"/>
      <c r="AK56" s="635"/>
      <c r="AL56" s="635"/>
    </row>
    <row r="57" spans="1:38" ht="16.5" customHeight="1" x14ac:dyDescent="0.4">
      <c r="A57" s="45" t="s">
        <v>780</v>
      </c>
      <c r="B57" s="45"/>
      <c r="C57" s="45"/>
      <c r="D57" s="157" t="s">
        <v>781</v>
      </c>
      <c r="E57" s="155"/>
      <c r="F57" s="155"/>
      <c r="G57" s="155"/>
      <c r="H57" s="155"/>
      <c r="I57" s="155"/>
      <c r="J57" s="155"/>
      <c r="K57" s="155"/>
      <c r="L57" s="155"/>
      <c r="M57" s="155"/>
      <c r="N57" s="156"/>
      <c r="O57" s="635"/>
      <c r="P57" s="635"/>
      <c r="Q57" s="635"/>
      <c r="R57" s="635"/>
      <c r="S57" s="635"/>
      <c r="T57" s="635"/>
      <c r="U57" s="635"/>
      <c r="V57" s="635"/>
      <c r="W57" s="635"/>
      <c r="X57" s="635"/>
      <c r="Y57" s="635"/>
      <c r="Z57" s="635"/>
      <c r="AA57" s="635"/>
      <c r="AB57" s="635"/>
      <c r="AC57" s="635"/>
      <c r="AD57" s="635"/>
      <c r="AE57" s="635"/>
      <c r="AF57" s="635"/>
      <c r="AG57" s="635"/>
      <c r="AH57" s="635"/>
      <c r="AI57" s="635"/>
      <c r="AJ57" s="635"/>
      <c r="AK57" s="635"/>
      <c r="AL57" s="635"/>
    </row>
    <row r="58" spans="1:38" ht="16.5" customHeight="1" x14ac:dyDescent="0.4">
      <c r="A58" s="45" t="s">
        <v>782</v>
      </c>
      <c r="B58" s="45"/>
      <c r="C58" s="45"/>
      <c r="D58" s="157" t="s">
        <v>783</v>
      </c>
      <c r="E58" s="155"/>
      <c r="F58" s="155"/>
      <c r="G58" s="155"/>
      <c r="H58" s="155"/>
      <c r="I58" s="155"/>
      <c r="J58" s="155"/>
      <c r="K58" s="155"/>
      <c r="L58" s="155"/>
      <c r="M58" s="155"/>
      <c r="N58" s="156"/>
      <c r="O58" s="635"/>
      <c r="P58" s="635"/>
      <c r="Q58" s="635"/>
      <c r="R58" s="635"/>
      <c r="S58" s="635"/>
      <c r="T58" s="635"/>
      <c r="U58" s="635"/>
      <c r="V58" s="635"/>
      <c r="W58" s="635"/>
      <c r="X58" s="635"/>
      <c r="Y58" s="635"/>
      <c r="Z58" s="635"/>
      <c r="AA58" s="635"/>
      <c r="AB58" s="635"/>
      <c r="AC58" s="635"/>
      <c r="AD58" s="635"/>
      <c r="AE58" s="635"/>
      <c r="AF58" s="635"/>
      <c r="AG58" s="635"/>
      <c r="AH58" s="635"/>
      <c r="AI58" s="635"/>
      <c r="AJ58" s="635"/>
      <c r="AK58" s="635"/>
      <c r="AL58" s="635"/>
    </row>
    <row r="59" spans="1:38" ht="16.5" customHeight="1" x14ac:dyDescent="0.4">
      <c r="A59" s="45" t="s">
        <v>784</v>
      </c>
      <c r="B59" s="45"/>
      <c r="C59" s="45"/>
      <c r="D59" s="157" t="s">
        <v>785</v>
      </c>
      <c r="E59" s="155"/>
      <c r="F59" s="155"/>
      <c r="G59" s="155"/>
      <c r="H59" s="155"/>
      <c r="I59" s="155"/>
      <c r="J59" s="155"/>
      <c r="K59" s="155"/>
      <c r="L59" s="155"/>
      <c r="M59" s="155"/>
      <c r="N59" s="156"/>
      <c r="O59" s="635"/>
      <c r="P59" s="635"/>
      <c r="Q59" s="635"/>
      <c r="R59" s="635"/>
      <c r="S59" s="635"/>
      <c r="T59" s="635"/>
      <c r="U59" s="635">
        <v>63008</v>
      </c>
      <c r="V59" s="635"/>
      <c r="W59" s="635"/>
      <c r="X59" s="635"/>
      <c r="Y59" s="635"/>
      <c r="Z59" s="635"/>
      <c r="AA59" s="635">
        <v>4402</v>
      </c>
      <c r="AB59" s="635"/>
      <c r="AC59" s="635"/>
      <c r="AD59" s="635"/>
      <c r="AE59" s="635"/>
      <c r="AF59" s="635"/>
      <c r="AG59" s="635">
        <v>4403</v>
      </c>
      <c r="AH59" s="635"/>
      <c r="AI59" s="635"/>
      <c r="AJ59" s="635"/>
      <c r="AK59" s="635"/>
      <c r="AL59" s="635"/>
    </row>
    <row r="60" spans="1:38" ht="16.5" customHeight="1" x14ac:dyDescent="0.4">
      <c r="A60" s="45" t="s">
        <v>786</v>
      </c>
      <c r="B60" s="45"/>
      <c r="C60" s="45"/>
      <c r="D60" s="154" t="s">
        <v>787</v>
      </c>
      <c r="E60" s="155"/>
      <c r="F60" s="155"/>
      <c r="G60" s="155"/>
      <c r="H60" s="155"/>
      <c r="I60" s="155"/>
      <c r="J60" s="155"/>
      <c r="K60" s="155"/>
      <c r="L60" s="155"/>
      <c r="M60" s="155"/>
      <c r="N60" s="156"/>
      <c r="O60" s="636">
        <f>+O61+O62+O63+O64+O65+O66+O67+O68+O69+O70</f>
        <v>316375</v>
      </c>
      <c r="P60" s="636"/>
      <c r="Q60" s="636"/>
      <c r="R60" s="636"/>
      <c r="S60" s="636"/>
      <c r="T60" s="636"/>
      <c r="U60" s="636">
        <f>+U61+U62+U63+U64+U65+U66+U67+U68+U69+U70</f>
        <v>316384</v>
      </c>
      <c r="V60" s="636"/>
      <c r="W60" s="636"/>
      <c r="X60" s="636"/>
      <c r="Y60" s="636"/>
      <c r="Z60" s="636"/>
      <c r="AA60" s="636">
        <f>+AA61+AA62+AA63+AA64+AA65+AA66+AA67+AA68+AA69+AA70</f>
        <v>169557</v>
      </c>
      <c r="AB60" s="636"/>
      <c r="AC60" s="636"/>
      <c r="AD60" s="636"/>
      <c r="AE60" s="636"/>
      <c r="AF60" s="636"/>
      <c r="AG60" s="636">
        <f>+AG61+AG62+AG63+AG64+AG65+AG66+AG67+AG68+AG69+AG70</f>
        <v>169564</v>
      </c>
      <c r="AH60" s="636"/>
      <c r="AI60" s="636"/>
      <c r="AJ60" s="636"/>
      <c r="AK60" s="636"/>
      <c r="AL60" s="636"/>
    </row>
    <row r="61" spans="1:38" ht="16.5" customHeight="1" x14ac:dyDescent="0.4">
      <c r="A61" s="45" t="s">
        <v>788</v>
      </c>
      <c r="B61" s="45"/>
      <c r="C61" s="45"/>
      <c r="D61" s="157" t="s">
        <v>789</v>
      </c>
      <c r="E61" s="155"/>
      <c r="F61" s="155"/>
      <c r="G61" s="155"/>
      <c r="H61" s="155"/>
      <c r="I61" s="155"/>
      <c r="J61" s="155"/>
      <c r="K61" s="155"/>
      <c r="L61" s="155"/>
      <c r="M61" s="155"/>
      <c r="N61" s="156"/>
      <c r="O61" s="635"/>
      <c r="P61" s="635"/>
      <c r="Q61" s="635"/>
      <c r="R61" s="635"/>
      <c r="S61" s="635"/>
      <c r="T61" s="635"/>
      <c r="U61" s="635"/>
      <c r="V61" s="635"/>
      <c r="W61" s="635"/>
      <c r="X61" s="635"/>
      <c r="Y61" s="635"/>
      <c r="Z61" s="635"/>
      <c r="AA61" s="635"/>
      <c r="AB61" s="635"/>
      <c r="AC61" s="635"/>
      <c r="AD61" s="635"/>
      <c r="AE61" s="635"/>
      <c r="AF61" s="635"/>
      <c r="AG61" s="635"/>
      <c r="AH61" s="635"/>
      <c r="AI61" s="635"/>
      <c r="AJ61" s="635"/>
      <c r="AK61" s="635"/>
      <c r="AL61" s="635"/>
    </row>
    <row r="62" spans="1:38" ht="16.5" customHeight="1" x14ac:dyDescent="0.4">
      <c r="A62" s="45" t="s">
        <v>790</v>
      </c>
      <c r="B62" s="45"/>
      <c r="C62" s="45"/>
      <c r="D62" s="157" t="s">
        <v>791</v>
      </c>
      <c r="E62" s="155"/>
      <c r="F62" s="155"/>
      <c r="G62" s="155"/>
      <c r="H62" s="155"/>
      <c r="I62" s="155"/>
      <c r="J62" s="155"/>
      <c r="K62" s="155"/>
      <c r="L62" s="155"/>
      <c r="M62" s="155"/>
      <c r="N62" s="156"/>
      <c r="O62" s="635"/>
      <c r="P62" s="635"/>
      <c r="Q62" s="635"/>
      <c r="R62" s="635"/>
      <c r="S62" s="635"/>
      <c r="T62" s="635"/>
      <c r="U62" s="635"/>
      <c r="V62" s="635"/>
      <c r="W62" s="635"/>
      <c r="X62" s="635"/>
      <c r="Y62" s="635"/>
      <c r="Z62" s="635"/>
      <c r="AA62" s="635"/>
      <c r="AB62" s="635"/>
      <c r="AC62" s="635"/>
      <c r="AD62" s="635"/>
      <c r="AE62" s="635"/>
      <c r="AF62" s="635"/>
      <c r="AG62" s="635"/>
      <c r="AH62" s="635"/>
      <c r="AI62" s="635"/>
      <c r="AJ62" s="635"/>
      <c r="AK62" s="635"/>
      <c r="AL62" s="635"/>
    </row>
    <row r="63" spans="1:38" ht="16.5" customHeight="1" x14ac:dyDescent="0.4">
      <c r="A63" s="45" t="s">
        <v>792</v>
      </c>
      <c r="B63" s="45"/>
      <c r="C63" s="45"/>
      <c r="D63" s="157" t="s">
        <v>793</v>
      </c>
      <c r="E63" s="155"/>
      <c r="F63" s="155"/>
      <c r="G63" s="155"/>
      <c r="H63" s="155"/>
      <c r="I63" s="155"/>
      <c r="J63" s="155"/>
      <c r="K63" s="155"/>
      <c r="L63" s="155"/>
      <c r="M63" s="155"/>
      <c r="N63" s="156"/>
      <c r="O63" s="635"/>
      <c r="P63" s="635"/>
      <c r="Q63" s="635"/>
      <c r="R63" s="635"/>
      <c r="S63" s="635"/>
      <c r="T63" s="635"/>
      <c r="U63" s="635"/>
      <c r="V63" s="635"/>
      <c r="W63" s="635"/>
      <c r="X63" s="635"/>
      <c r="Y63" s="635"/>
      <c r="Z63" s="635"/>
      <c r="AA63" s="635"/>
      <c r="AB63" s="635"/>
      <c r="AC63" s="635"/>
      <c r="AD63" s="635"/>
      <c r="AE63" s="635"/>
      <c r="AF63" s="635"/>
      <c r="AG63" s="635"/>
      <c r="AH63" s="635"/>
      <c r="AI63" s="635"/>
      <c r="AJ63" s="635"/>
      <c r="AK63" s="635"/>
      <c r="AL63" s="635"/>
    </row>
    <row r="64" spans="1:38" ht="16.5" customHeight="1" x14ac:dyDescent="0.4">
      <c r="A64" s="45" t="s">
        <v>794</v>
      </c>
      <c r="B64" s="45"/>
      <c r="C64" s="45"/>
      <c r="D64" s="157" t="s">
        <v>795</v>
      </c>
      <c r="E64" s="155"/>
      <c r="F64" s="155"/>
      <c r="G64" s="155"/>
      <c r="H64" s="155"/>
      <c r="I64" s="155"/>
      <c r="J64" s="155"/>
      <c r="K64" s="155"/>
      <c r="L64" s="155"/>
      <c r="M64" s="155"/>
      <c r="N64" s="156"/>
      <c r="O64" s="635"/>
      <c r="P64" s="635"/>
      <c r="Q64" s="635"/>
      <c r="R64" s="635"/>
      <c r="S64" s="635"/>
      <c r="T64" s="635"/>
      <c r="U64" s="635"/>
      <c r="V64" s="635"/>
      <c r="W64" s="635"/>
      <c r="X64" s="635"/>
      <c r="Y64" s="635"/>
      <c r="Z64" s="635"/>
      <c r="AA64" s="635"/>
      <c r="AB64" s="635"/>
      <c r="AC64" s="635"/>
      <c r="AD64" s="635"/>
      <c r="AE64" s="635"/>
      <c r="AF64" s="635"/>
      <c r="AG64" s="635"/>
      <c r="AH64" s="635"/>
      <c r="AI64" s="635"/>
      <c r="AJ64" s="635"/>
      <c r="AK64" s="635"/>
      <c r="AL64" s="635"/>
    </row>
    <row r="65" spans="1:45" ht="16.5" customHeight="1" x14ac:dyDescent="0.4">
      <c r="A65" s="45" t="s">
        <v>796</v>
      </c>
      <c r="B65" s="45"/>
      <c r="C65" s="45"/>
      <c r="D65" s="157" t="s">
        <v>797</v>
      </c>
      <c r="E65" s="155"/>
      <c r="F65" s="155"/>
      <c r="G65" s="155"/>
      <c r="H65" s="155"/>
      <c r="I65" s="155"/>
      <c r="J65" s="155"/>
      <c r="K65" s="155"/>
      <c r="L65" s="155"/>
      <c r="M65" s="155"/>
      <c r="N65" s="156"/>
      <c r="O65" s="635"/>
      <c r="P65" s="635"/>
      <c r="Q65" s="635"/>
      <c r="R65" s="635"/>
      <c r="S65" s="635"/>
      <c r="T65" s="635"/>
      <c r="U65" s="635"/>
      <c r="V65" s="635"/>
      <c r="W65" s="635"/>
      <c r="X65" s="635"/>
      <c r="Y65" s="635"/>
      <c r="Z65" s="635"/>
      <c r="AA65" s="635"/>
      <c r="AB65" s="635"/>
      <c r="AC65" s="635"/>
      <c r="AD65" s="635"/>
      <c r="AE65" s="635"/>
      <c r="AF65" s="635"/>
      <c r="AG65" s="635"/>
      <c r="AH65" s="635"/>
      <c r="AI65" s="635"/>
      <c r="AJ65" s="635"/>
      <c r="AK65" s="635"/>
      <c r="AL65" s="635"/>
    </row>
    <row r="66" spans="1:45" ht="16.5" customHeight="1" x14ac:dyDescent="0.4">
      <c r="A66" s="45" t="s">
        <v>798</v>
      </c>
      <c r="B66" s="45"/>
      <c r="C66" s="45"/>
      <c r="D66" s="157" t="s">
        <v>799</v>
      </c>
      <c r="E66" s="155"/>
      <c r="F66" s="155"/>
      <c r="G66" s="155"/>
      <c r="H66" s="155"/>
      <c r="I66" s="155"/>
      <c r="J66" s="155"/>
      <c r="K66" s="155"/>
      <c r="L66" s="155"/>
      <c r="M66" s="155"/>
      <c r="N66" s="156"/>
      <c r="O66" s="635"/>
      <c r="P66" s="635"/>
      <c r="Q66" s="635"/>
      <c r="R66" s="635"/>
      <c r="S66" s="635"/>
      <c r="T66" s="635"/>
      <c r="U66" s="635"/>
      <c r="V66" s="635"/>
      <c r="W66" s="635"/>
      <c r="X66" s="635"/>
      <c r="Y66" s="635"/>
      <c r="Z66" s="635"/>
      <c r="AA66" s="635"/>
      <c r="AB66" s="635"/>
      <c r="AC66" s="635"/>
      <c r="AD66" s="635"/>
      <c r="AE66" s="635"/>
      <c r="AF66" s="635"/>
      <c r="AG66" s="635"/>
      <c r="AH66" s="635"/>
      <c r="AI66" s="635"/>
      <c r="AJ66" s="635"/>
      <c r="AK66" s="635"/>
      <c r="AL66" s="635"/>
    </row>
    <row r="67" spans="1:45" ht="16.5" customHeight="1" x14ac:dyDescent="0.4">
      <c r="A67" s="45" t="s">
        <v>800</v>
      </c>
      <c r="B67" s="45"/>
      <c r="C67" s="45"/>
      <c r="D67" s="157" t="s">
        <v>801</v>
      </c>
      <c r="E67" s="155"/>
      <c r="F67" s="155"/>
      <c r="G67" s="155"/>
      <c r="H67" s="155"/>
      <c r="I67" s="155"/>
      <c r="J67" s="155"/>
      <c r="K67" s="155"/>
      <c r="L67" s="155"/>
      <c r="M67" s="155"/>
      <c r="N67" s="156"/>
      <c r="O67" s="635"/>
      <c r="P67" s="635"/>
      <c r="Q67" s="635"/>
      <c r="R67" s="635"/>
      <c r="S67" s="635"/>
      <c r="T67" s="635"/>
      <c r="U67" s="635"/>
      <c r="V67" s="635"/>
      <c r="W67" s="635"/>
      <c r="X67" s="635"/>
      <c r="Y67" s="635"/>
      <c r="Z67" s="635"/>
      <c r="AA67" s="635"/>
      <c r="AB67" s="635"/>
      <c r="AC67" s="635"/>
      <c r="AD67" s="635"/>
      <c r="AE67" s="635"/>
      <c r="AF67" s="635"/>
      <c r="AG67" s="635"/>
      <c r="AH67" s="635"/>
      <c r="AI67" s="635"/>
      <c r="AJ67" s="635"/>
      <c r="AK67" s="635"/>
      <c r="AL67" s="635"/>
    </row>
    <row r="68" spans="1:45" ht="16.5" customHeight="1" x14ac:dyDescent="0.4">
      <c r="A68" s="45" t="s">
        <v>802</v>
      </c>
      <c r="B68" s="45"/>
      <c r="C68" s="45"/>
      <c r="D68" s="157" t="s">
        <v>803</v>
      </c>
      <c r="E68" s="155"/>
      <c r="F68" s="155"/>
      <c r="G68" s="155"/>
      <c r="H68" s="155"/>
      <c r="I68" s="155"/>
      <c r="J68" s="155"/>
      <c r="K68" s="155"/>
      <c r="L68" s="155"/>
      <c r="M68" s="155"/>
      <c r="N68" s="156"/>
      <c r="O68" s="635"/>
      <c r="P68" s="635"/>
      <c r="Q68" s="635"/>
      <c r="R68" s="635"/>
      <c r="S68" s="635"/>
      <c r="T68" s="635"/>
      <c r="U68" s="635"/>
      <c r="V68" s="635"/>
      <c r="W68" s="635"/>
      <c r="X68" s="635"/>
      <c r="Y68" s="635"/>
      <c r="Z68" s="635"/>
      <c r="AA68" s="635"/>
      <c r="AB68" s="635"/>
      <c r="AC68" s="635"/>
      <c r="AD68" s="635"/>
      <c r="AE68" s="635"/>
      <c r="AF68" s="635"/>
      <c r="AG68" s="635"/>
      <c r="AH68" s="635"/>
      <c r="AI68" s="635"/>
      <c r="AJ68" s="635"/>
      <c r="AK68" s="635"/>
      <c r="AL68" s="635"/>
    </row>
    <row r="69" spans="1:45" ht="16.5" customHeight="1" x14ac:dyDescent="0.4">
      <c r="A69" s="45" t="s">
        <v>804</v>
      </c>
      <c r="B69" s="45"/>
      <c r="C69" s="45"/>
      <c r="D69" s="173" t="s">
        <v>805</v>
      </c>
      <c r="E69" s="155"/>
      <c r="F69" s="155"/>
      <c r="G69" s="155"/>
      <c r="H69" s="155"/>
      <c r="I69" s="155"/>
      <c r="J69" s="155"/>
      <c r="K69" s="155"/>
      <c r="L69" s="155"/>
      <c r="M69" s="155"/>
      <c r="N69" s="156"/>
      <c r="O69" s="635"/>
      <c r="P69" s="635"/>
      <c r="Q69" s="635"/>
      <c r="R69" s="635"/>
      <c r="S69" s="635"/>
      <c r="T69" s="635"/>
      <c r="U69" s="635"/>
      <c r="V69" s="635"/>
      <c r="W69" s="635"/>
      <c r="X69" s="635"/>
      <c r="Y69" s="635"/>
      <c r="Z69" s="635"/>
      <c r="AA69" s="635"/>
      <c r="AB69" s="635"/>
      <c r="AC69" s="635"/>
      <c r="AD69" s="635"/>
      <c r="AE69" s="635"/>
      <c r="AF69" s="635"/>
      <c r="AG69" s="635"/>
      <c r="AH69" s="635"/>
      <c r="AI69" s="635"/>
      <c r="AJ69" s="635"/>
      <c r="AK69" s="635"/>
      <c r="AL69" s="635"/>
    </row>
    <row r="70" spans="1:45" ht="16.5" customHeight="1" x14ac:dyDescent="0.4">
      <c r="A70" s="45" t="s">
        <v>806</v>
      </c>
      <c r="B70" s="45"/>
      <c r="C70" s="45"/>
      <c r="D70" s="173" t="s">
        <v>807</v>
      </c>
      <c r="E70" s="155"/>
      <c r="F70" s="155"/>
      <c r="G70" s="155"/>
      <c r="H70" s="155"/>
      <c r="I70" s="155"/>
      <c r="J70" s="155"/>
      <c r="K70" s="155"/>
      <c r="L70" s="155"/>
      <c r="M70" s="155"/>
      <c r="N70" s="156"/>
      <c r="O70" s="635">
        <v>316375</v>
      </c>
      <c r="P70" s="635"/>
      <c r="Q70" s="635"/>
      <c r="R70" s="635"/>
      <c r="S70" s="635"/>
      <c r="T70" s="635"/>
      <c r="U70" s="635">
        <v>316384</v>
      </c>
      <c r="V70" s="635"/>
      <c r="W70" s="635"/>
      <c r="X70" s="635"/>
      <c r="Y70" s="635"/>
      <c r="Z70" s="635"/>
      <c r="AA70" s="635">
        <v>169557</v>
      </c>
      <c r="AB70" s="635"/>
      <c r="AC70" s="635"/>
      <c r="AD70" s="635"/>
      <c r="AE70" s="635"/>
      <c r="AF70" s="635"/>
      <c r="AG70" s="635">
        <v>169564</v>
      </c>
      <c r="AH70" s="635"/>
      <c r="AI70" s="635"/>
      <c r="AJ70" s="635"/>
      <c r="AK70" s="635"/>
      <c r="AL70" s="635"/>
    </row>
    <row r="71" spans="1:45" ht="16.5" customHeight="1" x14ac:dyDescent="0.4">
      <c r="A71" s="45" t="s">
        <v>808</v>
      </c>
      <c r="B71" s="45"/>
      <c r="C71" s="45"/>
      <c r="D71" s="154" t="s">
        <v>809</v>
      </c>
      <c r="E71" s="155"/>
      <c r="F71" s="155"/>
      <c r="G71" s="155"/>
      <c r="H71" s="155"/>
      <c r="I71" s="155"/>
      <c r="J71" s="155"/>
      <c r="K71" s="155"/>
      <c r="L71" s="155"/>
      <c r="M71" s="155"/>
      <c r="N71" s="156"/>
      <c r="O71" s="636">
        <f>O48+O49-O60</f>
        <v>-274375673</v>
      </c>
      <c r="P71" s="636"/>
      <c r="Q71" s="636"/>
      <c r="R71" s="636"/>
      <c r="S71" s="636"/>
      <c r="T71" s="636"/>
      <c r="U71" s="636">
        <f>U48+U49-U60</f>
        <v>-2445063195</v>
      </c>
      <c r="V71" s="636"/>
      <c r="W71" s="636"/>
      <c r="X71" s="636"/>
      <c r="Y71" s="636"/>
      <c r="Z71" s="636"/>
      <c r="AA71" s="636">
        <f>AA48+AA49-AA60</f>
        <v>-407651806</v>
      </c>
      <c r="AB71" s="636"/>
      <c r="AC71" s="636"/>
      <c r="AD71" s="636"/>
      <c r="AE71" s="636"/>
      <c r="AF71" s="636"/>
      <c r="AG71" s="636">
        <f>AG48+AG49-AG60</f>
        <v>-1200961099</v>
      </c>
      <c r="AH71" s="636"/>
      <c r="AI71" s="636"/>
      <c r="AJ71" s="636"/>
      <c r="AK71" s="636"/>
      <c r="AL71" s="636"/>
    </row>
    <row r="72" spans="1:45" ht="16.5" customHeight="1" x14ac:dyDescent="0.4">
      <c r="A72" s="45" t="s">
        <v>810</v>
      </c>
      <c r="B72" s="45"/>
      <c r="C72" s="45"/>
      <c r="D72" s="154" t="s">
        <v>811</v>
      </c>
      <c r="E72" s="155"/>
      <c r="F72" s="155"/>
      <c r="G72" s="155"/>
      <c r="H72" s="155"/>
      <c r="I72" s="155"/>
      <c r="J72" s="155"/>
      <c r="K72" s="155"/>
      <c r="L72" s="155"/>
      <c r="M72" s="155"/>
      <c r="N72" s="156"/>
      <c r="O72" s="635"/>
      <c r="P72" s="635"/>
      <c r="Q72" s="635"/>
      <c r="R72" s="635"/>
      <c r="S72" s="635"/>
      <c r="T72" s="635"/>
      <c r="U72" s="635"/>
      <c r="V72" s="635"/>
      <c r="W72" s="635"/>
      <c r="X72" s="635"/>
      <c r="Y72" s="635"/>
      <c r="Z72" s="635"/>
      <c r="AA72" s="635"/>
      <c r="AB72" s="635"/>
      <c r="AC72" s="635"/>
      <c r="AD72" s="635"/>
      <c r="AE72" s="635"/>
      <c r="AF72" s="635"/>
      <c r="AG72" s="635"/>
      <c r="AH72" s="635"/>
      <c r="AI72" s="635"/>
      <c r="AJ72" s="635"/>
      <c r="AK72" s="635"/>
      <c r="AL72" s="635"/>
    </row>
    <row r="73" spans="1:45" ht="16.5" customHeight="1" x14ac:dyDescent="0.4">
      <c r="A73" s="45" t="s">
        <v>812</v>
      </c>
      <c r="B73" s="45"/>
      <c r="C73" s="45"/>
      <c r="D73" s="154" t="s">
        <v>813</v>
      </c>
      <c r="E73" s="155"/>
      <c r="F73" s="155"/>
      <c r="G73" s="155"/>
      <c r="H73" s="155"/>
      <c r="I73" s="155"/>
      <c r="J73" s="155"/>
      <c r="K73" s="155"/>
      <c r="L73" s="155"/>
      <c r="M73" s="155"/>
      <c r="N73" s="156"/>
      <c r="O73" s="636">
        <f>O71-O72</f>
        <v>-274375673</v>
      </c>
      <c r="P73" s="636"/>
      <c r="Q73" s="636"/>
      <c r="R73" s="636"/>
      <c r="S73" s="636"/>
      <c r="T73" s="636"/>
      <c r="U73" s="636">
        <f>U71-U72</f>
        <v>-2445063195</v>
      </c>
      <c r="V73" s="636"/>
      <c r="W73" s="636"/>
      <c r="X73" s="636"/>
      <c r="Y73" s="636"/>
      <c r="Z73" s="636"/>
      <c r="AA73" s="636">
        <f>AA71-AA72</f>
        <v>-407651806</v>
      </c>
      <c r="AB73" s="636"/>
      <c r="AC73" s="636"/>
      <c r="AD73" s="636"/>
      <c r="AE73" s="636"/>
      <c r="AF73" s="636"/>
      <c r="AG73" s="636">
        <f>AG71-AG72</f>
        <v>-1200961099</v>
      </c>
      <c r="AH73" s="636"/>
      <c r="AI73" s="636"/>
      <c r="AJ73" s="636"/>
      <c r="AK73" s="636"/>
      <c r="AL73" s="636"/>
    </row>
    <row r="74" spans="1:45" ht="16.5" customHeight="1" x14ac:dyDescent="0.4">
      <c r="A74" s="45" t="s">
        <v>814</v>
      </c>
      <c r="B74" s="45"/>
      <c r="C74" s="45"/>
      <c r="D74" s="154" t="s">
        <v>815</v>
      </c>
      <c r="E74" s="155"/>
      <c r="F74" s="155"/>
      <c r="G74" s="155"/>
      <c r="H74" s="155"/>
      <c r="I74" s="155"/>
      <c r="J74" s="155"/>
      <c r="K74" s="155"/>
      <c r="L74" s="155"/>
      <c r="M74" s="155"/>
      <c r="N74" s="156"/>
      <c r="O74" s="636">
        <f>+O75+O76+O77</f>
        <v>0</v>
      </c>
      <c r="P74" s="636"/>
      <c r="Q74" s="636"/>
      <c r="R74" s="636"/>
      <c r="S74" s="636"/>
      <c r="T74" s="636"/>
      <c r="U74" s="636">
        <f>+U75+U76+U77</f>
        <v>0</v>
      </c>
      <c r="V74" s="636"/>
      <c r="W74" s="636"/>
      <c r="X74" s="636"/>
      <c r="Y74" s="636"/>
      <c r="Z74" s="636"/>
      <c r="AA74" s="636">
        <f>+AA75+AA76+AA77</f>
        <v>0</v>
      </c>
      <c r="AB74" s="636"/>
      <c r="AC74" s="636"/>
      <c r="AD74" s="636"/>
      <c r="AE74" s="636"/>
      <c r="AF74" s="636"/>
      <c r="AG74" s="636">
        <f>+AG75+AG76+AG77</f>
        <v>0</v>
      </c>
      <c r="AH74" s="636"/>
      <c r="AI74" s="636"/>
      <c r="AJ74" s="636"/>
      <c r="AK74" s="636"/>
      <c r="AL74" s="636"/>
    </row>
    <row r="75" spans="1:45" ht="16.5" customHeight="1" x14ac:dyDescent="0.4">
      <c r="A75" s="45" t="s">
        <v>816</v>
      </c>
      <c r="B75" s="45"/>
      <c r="C75" s="45"/>
      <c r="D75" s="157" t="s">
        <v>817</v>
      </c>
      <c r="E75" s="155"/>
      <c r="F75" s="155"/>
      <c r="G75" s="155"/>
      <c r="H75" s="155"/>
      <c r="I75" s="155"/>
      <c r="J75" s="155"/>
      <c r="K75" s="155"/>
      <c r="L75" s="155"/>
      <c r="M75" s="155"/>
      <c r="N75" s="156"/>
      <c r="O75" s="635"/>
      <c r="P75" s="635"/>
      <c r="Q75" s="635"/>
      <c r="R75" s="635"/>
      <c r="S75" s="635"/>
      <c r="T75" s="635"/>
      <c r="U75" s="635"/>
      <c r="V75" s="635"/>
      <c r="W75" s="635"/>
      <c r="X75" s="635"/>
      <c r="Y75" s="635"/>
      <c r="Z75" s="635"/>
      <c r="AA75" s="635"/>
      <c r="AB75" s="635"/>
      <c r="AC75" s="635"/>
      <c r="AD75" s="635"/>
      <c r="AE75" s="635"/>
      <c r="AF75" s="635"/>
      <c r="AG75" s="635"/>
      <c r="AH75" s="635"/>
      <c r="AI75" s="635"/>
      <c r="AJ75" s="635"/>
      <c r="AK75" s="635"/>
      <c r="AL75" s="635"/>
    </row>
    <row r="76" spans="1:45" ht="16.5" customHeight="1" x14ac:dyDescent="0.4">
      <c r="A76" s="45" t="s">
        <v>818</v>
      </c>
      <c r="B76" s="45"/>
      <c r="C76" s="45"/>
      <c r="D76" s="157" t="s">
        <v>819</v>
      </c>
      <c r="E76" s="155"/>
      <c r="F76" s="155"/>
      <c r="G76" s="155"/>
      <c r="H76" s="155"/>
      <c r="I76" s="155"/>
      <c r="J76" s="155"/>
      <c r="K76" s="155"/>
      <c r="L76" s="155"/>
      <c r="M76" s="155"/>
      <c r="N76" s="156"/>
      <c r="O76" s="635"/>
      <c r="P76" s="635"/>
      <c r="Q76" s="635"/>
      <c r="R76" s="635"/>
      <c r="S76" s="635"/>
      <c r="T76" s="635"/>
      <c r="U76" s="635"/>
      <c r="V76" s="635"/>
      <c r="W76" s="635"/>
      <c r="X76" s="635"/>
      <c r="Y76" s="635"/>
      <c r="Z76" s="635"/>
      <c r="AA76" s="635"/>
      <c r="AB76" s="635"/>
      <c r="AC76" s="635"/>
      <c r="AD76" s="635"/>
      <c r="AE76" s="635"/>
      <c r="AF76" s="635"/>
      <c r="AG76" s="635"/>
      <c r="AH76" s="635"/>
      <c r="AI76" s="635"/>
      <c r="AJ76" s="635"/>
      <c r="AK76" s="635"/>
      <c r="AL76" s="635"/>
    </row>
    <row r="77" spans="1:45" ht="16.5" customHeight="1" x14ac:dyDescent="0.4">
      <c r="A77" s="45" t="s">
        <v>820</v>
      </c>
      <c r="B77" s="45"/>
      <c r="C77" s="45"/>
      <c r="D77" s="157" t="s">
        <v>821</v>
      </c>
      <c r="E77" s="155"/>
      <c r="F77" s="155"/>
      <c r="G77" s="155"/>
      <c r="H77" s="155"/>
      <c r="I77" s="155"/>
      <c r="J77" s="155"/>
      <c r="K77" s="155"/>
      <c r="L77" s="155"/>
      <c r="M77" s="155"/>
      <c r="N77" s="156"/>
      <c r="O77" s="635"/>
      <c r="P77" s="635"/>
      <c r="Q77" s="635"/>
      <c r="R77" s="635"/>
      <c r="S77" s="635"/>
      <c r="T77" s="635"/>
      <c r="U77" s="635"/>
      <c r="V77" s="635"/>
      <c r="W77" s="635"/>
      <c r="X77" s="635"/>
      <c r="Y77" s="635"/>
      <c r="Z77" s="635"/>
      <c r="AA77" s="635"/>
      <c r="AB77" s="635"/>
      <c r="AC77" s="635"/>
      <c r="AD77" s="635"/>
      <c r="AE77" s="635"/>
      <c r="AF77" s="635"/>
      <c r="AG77" s="635"/>
      <c r="AH77" s="635"/>
      <c r="AI77" s="635"/>
      <c r="AJ77" s="635"/>
      <c r="AK77" s="635"/>
      <c r="AL77" s="635"/>
    </row>
    <row r="78" spans="1:45" ht="16.5" customHeight="1" x14ac:dyDescent="0.4">
      <c r="A78" s="45" t="s">
        <v>822</v>
      </c>
      <c r="B78" s="45"/>
      <c r="C78" s="45"/>
      <c r="D78" s="158" t="s">
        <v>823</v>
      </c>
      <c r="E78" s="159"/>
      <c r="F78" s="159"/>
      <c r="G78" s="159"/>
      <c r="H78" s="159"/>
      <c r="I78" s="159"/>
      <c r="J78" s="159"/>
      <c r="K78" s="159"/>
      <c r="L78" s="159"/>
      <c r="M78" s="159"/>
      <c r="N78" s="160"/>
      <c r="O78" s="633">
        <f>O73+O74</f>
        <v>-274375673</v>
      </c>
      <c r="P78" s="633"/>
      <c r="Q78" s="633"/>
      <c r="R78" s="633"/>
      <c r="S78" s="633"/>
      <c r="T78" s="633"/>
      <c r="U78" s="633">
        <f>U73+U74</f>
        <v>-2445063195</v>
      </c>
      <c r="V78" s="633"/>
      <c r="W78" s="633"/>
      <c r="X78" s="633"/>
      <c r="Y78" s="633"/>
      <c r="Z78" s="633"/>
      <c r="AA78" s="633">
        <f>AA73+AA74</f>
        <v>-407651806</v>
      </c>
      <c r="AB78" s="633"/>
      <c r="AC78" s="633"/>
      <c r="AD78" s="633"/>
      <c r="AE78" s="633"/>
      <c r="AF78" s="633"/>
      <c r="AG78" s="633">
        <f>AG73+AG74</f>
        <v>-1200961099</v>
      </c>
      <c r="AH78" s="633"/>
      <c r="AI78" s="633"/>
      <c r="AJ78" s="633"/>
      <c r="AK78" s="633"/>
      <c r="AL78" s="633"/>
    </row>
    <row r="79" spans="1:45" ht="16.5" customHeight="1" thickBot="1" x14ac:dyDescent="0.45">
      <c r="A79" s="45" t="s">
        <v>824</v>
      </c>
      <c r="B79" s="45"/>
      <c r="C79" s="45"/>
      <c r="D79" s="161" t="s">
        <v>825</v>
      </c>
      <c r="E79" s="162"/>
      <c r="F79" s="162"/>
      <c r="G79" s="162"/>
      <c r="H79" s="162"/>
      <c r="I79" s="162"/>
      <c r="J79" s="162"/>
      <c r="K79" s="162"/>
      <c r="L79" s="162"/>
      <c r="M79" s="162"/>
      <c r="N79" s="163"/>
      <c r="O79" s="634">
        <v>-167</v>
      </c>
      <c r="P79" s="634"/>
      <c r="Q79" s="634"/>
      <c r="R79" s="634"/>
      <c r="S79" s="634"/>
      <c r="T79" s="634"/>
      <c r="U79" s="634">
        <v>-1484</v>
      </c>
      <c r="V79" s="634"/>
      <c r="W79" s="634"/>
      <c r="X79" s="634"/>
      <c r="Y79" s="634"/>
      <c r="Z79" s="634"/>
      <c r="AA79" s="634">
        <v>-247</v>
      </c>
      <c r="AB79" s="634"/>
      <c r="AC79" s="634"/>
      <c r="AD79" s="634"/>
      <c r="AE79" s="634"/>
      <c r="AF79" s="634"/>
      <c r="AG79" s="634">
        <v>-729</v>
      </c>
      <c r="AH79" s="634"/>
      <c r="AI79" s="634"/>
      <c r="AJ79" s="634"/>
      <c r="AK79" s="634"/>
      <c r="AL79" s="634"/>
      <c r="AM79" s="1">
        <f>+O78/1647550</f>
        <v>-166.53556675062973</v>
      </c>
      <c r="AN79" s="1">
        <f>+U78/1647550</f>
        <v>-1484.060086188583</v>
      </c>
      <c r="AO79" s="1">
        <f>+AA78/1647550</f>
        <v>-247.42909532335892</v>
      </c>
      <c r="AP79" s="1">
        <f>+AG78/1647550</f>
        <v>-728.9375733665139</v>
      </c>
    </row>
    <row r="80" spans="1:45" ht="7.5" customHeight="1" x14ac:dyDescent="0.4">
      <c r="A80" s="25"/>
      <c r="B80" s="24"/>
      <c r="C80" s="23"/>
      <c r="D80" s="23"/>
      <c r="E80" s="133"/>
      <c r="F80" s="133"/>
      <c r="G80" s="133"/>
      <c r="H80" s="133"/>
      <c r="I80" s="133"/>
      <c r="J80" s="133"/>
      <c r="K80" s="133"/>
      <c r="L80" s="133"/>
      <c r="M80" s="133"/>
      <c r="N80" s="133"/>
      <c r="O80" s="133"/>
      <c r="P80" s="136"/>
      <c r="Q80" s="136"/>
      <c r="R80" s="136"/>
      <c r="S80" s="136"/>
      <c r="T80" s="136"/>
      <c r="U80" s="136"/>
      <c r="V80" s="136"/>
      <c r="W80" s="136"/>
      <c r="X80" s="136"/>
      <c r="Y80" s="136"/>
      <c r="Z80" s="136"/>
      <c r="AA80" s="136"/>
      <c r="AB80" s="136"/>
      <c r="AC80" s="136"/>
      <c r="AD80" s="136"/>
      <c r="AE80" s="136"/>
      <c r="AF80" s="136"/>
      <c r="AG80" s="135"/>
      <c r="AJ80"/>
      <c r="AK80"/>
      <c r="AL80"/>
      <c r="AM80"/>
      <c r="AN80"/>
      <c r="AO80"/>
      <c r="AP80"/>
      <c r="AQ80"/>
      <c r="AR80"/>
      <c r="AS80"/>
    </row>
    <row r="81" spans="1:46" ht="26.25" customHeight="1" x14ac:dyDescent="0.4">
      <c r="A81" s="25"/>
      <c r="B81" s="24"/>
      <c r="C81" s="23"/>
      <c r="D81" s="46"/>
      <c r="E81" s="279"/>
      <c r="F81" s="279"/>
      <c r="G81" s="279"/>
      <c r="H81" s="279"/>
      <c r="I81" s="279"/>
      <c r="J81" s="279"/>
      <c r="K81" s="279"/>
      <c r="L81" s="279"/>
      <c r="M81" s="279"/>
      <c r="N81" s="279"/>
      <c r="O81" s="279"/>
      <c r="P81" s="279"/>
      <c r="Q81" s="279"/>
      <c r="R81" s="279"/>
      <c r="S81" s="279"/>
      <c r="T81" s="279"/>
      <c r="U81" s="279"/>
      <c r="V81" s="279"/>
      <c r="W81" s="279"/>
      <c r="X81" s="279"/>
      <c r="Y81" s="279"/>
      <c r="Z81" s="279"/>
      <c r="AA81" s="279"/>
      <c r="AB81" s="279"/>
      <c r="AC81" s="279"/>
      <c r="AD81" s="279"/>
      <c r="AE81" s="279"/>
      <c r="AF81" s="279"/>
      <c r="AG81" s="279"/>
      <c r="AH81" s="279"/>
      <c r="AI81" s="279"/>
      <c r="AJ81" s="279"/>
      <c r="AK81" s="279"/>
      <c r="AL81" s="279"/>
      <c r="AM81" s="111" t="s">
        <v>222</v>
      </c>
      <c r="AN81" s="46"/>
      <c r="AO81" s="46"/>
      <c r="AP81" s="46"/>
      <c r="AQ81" s="46"/>
      <c r="AR81" s="46"/>
      <c r="AS81" s="46"/>
      <c r="AT81" s="26"/>
    </row>
    <row r="82" spans="1:46" ht="16.5" customHeight="1" x14ac:dyDescent="0.4"/>
    <row r="83" spans="1:46" ht="16.5" customHeight="1" x14ac:dyDescent="0.4"/>
    <row r="84" spans="1:46" ht="238.5" customHeight="1" x14ac:dyDescent="0.4">
      <c r="B84" s="237" t="s">
        <v>864</v>
      </c>
      <c r="C84" s="238"/>
      <c r="D84" s="238"/>
      <c r="E84" s="238"/>
      <c r="F84" s="238"/>
      <c r="G84" s="238"/>
      <c r="H84" s="238"/>
      <c r="I84" s="238"/>
      <c r="J84" s="238"/>
      <c r="K84" s="238"/>
      <c r="L84" s="238"/>
      <c r="M84" s="238"/>
      <c r="N84" s="238"/>
      <c r="O84" s="238"/>
      <c r="P84" s="238"/>
      <c r="Q84" s="238"/>
      <c r="R84" s="238"/>
      <c r="S84" s="238"/>
      <c r="T84" s="238"/>
      <c r="U84" s="238"/>
      <c r="V84" s="238"/>
      <c r="W84" s="238"/>
      <c r="X84" s="238"/>
      <c r="Y84" s="238"/>
      <c r="Z84" s="238"/>
      <c r="AA84" s="238"/>
      <c r="AB84" s="238"/>
      <c r="AC84" s="238"/>
      <c r="AD84" s="238"/>
      <c r="AE84" s="238"/>
      <c r="AF84" s="238"/>
      <c r="AG84" s="238"/>
      <c r="AH84" s="238"/>
      <c r="AI84" s="238"/>
      <c r="AJ84" s="238"/>
      <c r="AK84" s="238"/>
      <c r="AL84" s="239"/>
    </row>
    <row r="85" spans="1:46" ht="16.5" customHeight="1" x14ac:dyDescent="0.4"/>
    <row r="86" spans="1:46" ht="16.5" customHeight="1" x14ac:dyDescent="0.4"/>
    <row r="87" spans="1:46" ht="16.5" customHeight="1" x14ac:dyDescent="0.4"/>
    <row r="88" spans="1:46" ht="16.5" customHeight="1" x14ac:dyDescent="0.4"/>
    <row r="89" spans="1:46" ht="16.5" customHeight="1" x14ac:dyDescent="0.4"/>
    <row r="90" spans="1:46" ht="16.5" customHeight="1" x14ac:dyDescent="0.4"/>
    <row r="91" spans="1:46" ht="16.5" customHeight="1" x14ac:dyDescent="0.4"/>
    <row r="92" spans="1:46" ht="16.5" customHeight="1" x14ac:dyDescent="0.4"/>
    <row r="93" spans="1:46" ht="16.5" customHeight="1" x14ac:dyDescent="0.4"/>
    <row r="94" spans="1:46" ht="16.5" customHeight="1" x14ac:dyDescent="0.4"/>
    <row r="95" spans="1:46" ht="16.5" customHeight="1" x14ac:dyDescent="0.4"/>
    <row r="96" spans="1:4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3" ht="121.5" customHeight="1" x14ac:dyDescent="0.4"/>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U27" sqref="U27:Z27"/>
    </sheetView>
  </sheetViews>
  <sheetFormatPr defaultRowHeight="17.399999999999999" x14ac:dyDescent="0.4"/>
  <cols>
    <col min="1" max="1" width="9" style="1"/>
    <col min="2" max="3" width="1.09765625" style="1" customWidth="1"/>
    <col min="4" max="38" width="3.19921875" style="1" customWidth="1"/>
    <col min="39" max="43" width="9" style="1"/>
  </cols>
  <sheetData>
    <row r="1" spans="1:39"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4">
      <c r="A2" s="106"/>
      <c r="B2" s="482" t="s">
        <v>863</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row>
    <row r="4" spans="1:39" x14ac:dyDescent="0.4">
      <c r="J4" s="29" t="s">
        <v>435</v>
      </c>
      <c r="L4" s="29" t="s">
        <v>436</v>
      </c>
      <c r="M4" s="174">
        <f>'5부.Ⅰ'!Q6</f>
        <v>5</v>
      </c>
      <c r="N4" s="29" t="s">
        <v>437</v>
      </c>
      <c r="O4" s="175"/>
      <c r="P4" s="138" t="s">
        <v>106</v>
      </c>
      <c r="Q4" s="45"/>
      <c r="R4" s="29"/>
      <c r="S4" s="139" t="s">
        <v>680</v>
      </c>
      <c r="T4" s="167"/>
      <c r="U4" s="139"/>
      <c r="V4" s="649" t="str">
        <f>'5부.Ⅱ'!V4</f>
        <v>2020.01.01</v>
      </c>
      <c r="W4" s="649"/>
      <c r="X4" s="649"/>
      <c r="Y4" s="138"/>
      <c r="Z4" s="138" t="s">
        <v>681</v>
      </c>
      <c r="AA4" s="138"/>
      <c r="AB4" s="166"/>
      <c r="AC4" s="649" t="str">
        <f>'5부.Ⅱ'!AC4</f>
        <v>2020.12.31</v>
      </c>
      <c r="AD4" s="649"/>
      <c r="AE4" s="649"/>
      <c r="AF4" s="134"/>
      <c r="AG4" s="29"/>
      <c r="AH4" s="29"/>
      <c r="AI4" s="29"/>
      <c r="AJ4" s="29"/>
      <c r="AK4" s="29"/>
      <c r="AL4" s="29"/>
    </row>
    <row r="5" spans="1:39" x14ac:dyDescent="0.4">
      <c r="J5" s="29" t="s">
        <v>441</v>
      </c>
      <c r="L5" s="29" t="s">
        <v>436</v>
      </c>
      <c r="M5" s="140">
        <f>'5부.Ⅰ'!Q7</f>
        <v>4</v>
      </c>
      <c r="N5" s="29" t="s">
        <v>437</v>
      </c>
      <c r="O5" s="175"/>
      <c r="P5" s="138" t="s">
        <v>826</v>
      </c>
      <c r="R5" s="29"/>
      <c r="S5" s="139" t="s">
        <v>680</v>
      </c>
      <c r="T5" s="167"/>
      <c r="U5" s="139"/>
      <c r="V5" s="650" t="str">
        <f>'5부.Ⅱ'!V5</f>
        <v>2019.01.01</v>
      </c>
      <c r="W5" s="650"/>
      <c r="X5" s="650"/>
      <c r="Y5" s="138"/>
      <c r="Z5" s="138" t="s">
        <v>681</v>
      </c>
      <c r="AA5" s="138"/>
      <c r="AB5" s="166"/>
      <c r="AC5" s="650" t="str">
        <f>'5부.Ⅱ'!AC5</f>
        <v>2019.12.31</v>
      </c>
      <c r="AD5" s="650"/>
      <c r="AE5" s="650"/>
      <c r="AF5" s="134"/>
      <c r="AG5" s="29"/>
      <c r="AH5" s="29"/>
      <c r="AI5" s="29"/>
      <c r="AJ5" s="29"/>
      <c r="AK5" s="29"/>
      <c r="AL5" s="29"/>
    </row>
    <row r="6" spans="1:39" ht="17.25" customHeight="1" x14ac:dyDescent="0.3">
      <c r="B6" s="49"/>
      <c r="C6" s="49"/>
      <c r="D6" s="29" t="s">
        <v>442</v>
      </c>
      <c r="E6" s="142"/>
      <c r="F6" s="142"/>
      <c r="G6" s="29" t="str">
        <f>표지!E28</f>
        <v>주식회사 대한제11호뉴스테이위탁관리부동산투자회사</v>
      </c>
      <c r="H6" s="142"/>
      <c r="I6" s="142"/>
      <c r="J6" s="142"/>
      <c r="K6" s="142"/>
      <c r="L6" s="142"/>
      <c r="M6" s="142"/>
      <c r="N6" s="142"/>
      <c r="O6" s="142"/>
      <c r="P6" s="142"/>
      <c r="Q6" s="142"/>
      <c r="R6" s="142"/>
      <c r="S6" s="142"/>
      <c r="T6" s="142"/>
      <c r="U6" s="142"/>
      <c r="V6" s="176"/>
      <c r="W6" s="176"/>
      <c r="X6" s="176"/>
      <c r="Y6" s="176"/>
      <c r="Z6" s="176"/>
      <c r="AA6" s="176"/>
      <c r="AB6" s="176"/>
      <c r="AC6" s="176"/>
      <c r="AD6" s="176"/>
      <c r="AE6" s="176"/>
      <c r="AF6" s="142"/>
      <c r="AG6" s="54"/>
      <c r="AH6" s="143"/>
      <c r="AI6" s="626" t="s">
        <v>28</v>
      </c>
      <c r="AJ6" s="626"/>
      <c r="AK6" s="626"/>
      <c r="AL6" s="626"/>
      <c r="AM6" s="16"/>
    </row>
    <row r="7" spans="1:39" x14ac:dyDescent="0.4">
      <c r="D7" s="643" t="s">
        <v>444</v>
      </c>
      <c r="E7" s="644"/>
      <c r="F7" s="644"/>
      <c r="G7" s="644"/>
      <c r="H7" s="644"/>
      <c r="I7" s="644"/>
      <c r="J7" s="644"/>
      <c r="K7" s="644"/>
      <c r="L7" s="644"/>
      <c r="M7" s="644"/>
      <c r="N7" s="645"/>
      <c r="O7" s="154"/>
      <c r="P7" s="168"/>
      <c r="Q7" s="168"/>
      <c r="R7" s="168"/>
      <c r="S7" s="168" t="s">
        <v>154</v>
      </c>
      <c r="T7" s="169">
        <f>M4</f>
        <v>5</v>
      </c>
      <c r="U7" s="168" t="s">
        <v>827</v>
      </c>
      <c r="V7" s="168"/>
      <c r="W7" s="168"/>
      <c r="X7" s="168"/>
      <c r="Y7" s="168"/>
      <c r="Z7" s="170"/>
      <c r="AA7" s="154"/>
      <c r="AB7" s="168"/>
      <c r="AC7" s="168"/>
      <c r="AD7" s="168"/>
      <c r="AE7" s="168" t="s">
        <v>828</v>
      </c>
      <c r="AF7" s="149">
        <f>M5</f>
        <v>4</v>
      </c>
      <c r="AG7" s="168" t="s">
        <v>448</v>
      </c>
      <c r="AH7" s="168"/>
      <c r="AI7" s="168"/>
      <c r="AJ7" s="168"/>
      <c r="AK7" s="168"/>
      <c r="AL7" s="170"/>
    </row>
    <row r="8" spans="1:39" x14ac:dyDescent="0.4">
      <c r="D8" s="646"/>
      <c r="E8" s="647"/>
      <c r="F8" s="647"/>
      <c r="G8" s="647"/>
      <c r="H8" s="647"/>
      <c r="I8" s="647"/>
      <c r="J8" s="647"/>
      <c r="K8" s="647"/>
      <c r="L8" s="647"/>
      <c r="M8" s="647"/>
      <c r="N8" s="648"/>
      <c r="O8" s="661" t="s">
        <v>829</v>
      </c>
      <c r="P8" s="661"/>
      <c r="Q8" s="661"/>
      <c r="R8" s="661"/>
      <c r="S8" s="661"/>
      <c r="T8" s="661"/>
      <c r="U8" s="662" t="s">
        <v>1194</v>
      </c>
      <c r="V8" s="662"/>
      <c r="W8" s="662"/>
      <c r="X8" s="662"/>
      <c r="Y8" s="662"/>
      <c r="Z8" s="662"/>
      <c r="AA8" s="663" t="s">
        <v>830</v>
      </c>
      <c r="AB8" s="663"/>
      <c r="AC8" s="663"/>
      <c r="AD8" s="663"/>
      <c r="AE8" s="663"/>
      <c r="AF8" s="663"/>
      <c r="AG8" s="664" t="s">
        <v>1192</v>
      </c>
      <c r="AH8" s="664"/>
      <c r="AI8" s="664"/>
      <c r="AJ8" s="664"/>
      <c r="AK8" s="664"/>
      <c r="AL8" s="664"/>
    </row>
    <row r="9" spans="1:39" x14ac:dyDescent="0.4">
      <c r="A9" s="171" t="s">
        <v>687</v>
      </c>
      <c r="D9" s="646"/>
      <c r="E9" s="647"/>
      <c r="F9" s="647"/>
      <c r="G9" s="647"/>
      <c r="H9" s="647"/>
      <c r="I9" s="647"/>
      <c r="J9" s="647"/>
      <c r="K9" s="647"/>
      <c r="L9" s="647"/>
      <c r="M9" s="647"/>
      <c r="N9" s="648"/>
      <c r="O9" s="630" t="s">
        <v>449</v>
      </c>
      <c r="P9" s="631"/>
      <c r="Q9" s="631"/>
      <c r="R9" s="631"/>
      <c r="S9" s="631"/>
      <c r="T9" s="631"/>
      <c r="U9" s="631"/>
      <c r="V9" s="631"/>
      <c r="W9" s="631"/>
      <c r="X9" s="631"/>
      <c r="Y9" s="631"/>
      <c r="Z9" s="632"/>
      <c r="AA9" s="630" t="s">
        <v>449</v>
      </c>
      <c r="AB9" s="631"/>
      <c r="AC9" s="631"/>
      <c r="AD9" s="631"/>
      <c r="AE9" s="631"/>
      <c r="AF9" s="631"/>
      <c r="AG9" s="631"/>
      <c r="AH9" s="631"/>
      <c r="AI9" s="631"/>
      <c r="AJ9" s="631"/>
      <c r="AK9" s="631"/>
      <c r="AL9" s="632"/>
    </row>
    <row r="10" spans="1:39" x14ac:dyDescent="0.4">
      <c r="A10" s="1" t="s">
        <v>831</v>
      </c>
      <c r="D10" s="177" t="s">
        <v>866</v>
      </c>
      <c r="E10" s="178"/>
      <c r="F10" s="178"/>
      <c r="G10" s="178"/>
      <c r="H10" s="178"/>
      <c r="I10" s="178"/>
      <c r="J10" s="178"/>
      <c r="K10" s="178"/>
      <c r="L10" s="178"/>
      <c r="M10" s="178"/>
      <c r="N10" s="179"/>
      <c r="O10" s="652"/>
      <c r="P10" s="653"/>
      <c r="Q10" s="653"/>
      <c r="R10" s="653"/>
      <c r="S10" s="653"/>
      <c r="T10" s="654"/>
      <c r="U10" s="652">
        <f>SUM(O11:T14)</f>
        <v>-3651739407</v>
      </c>
      <c r="V10" s="653"/>
      <c r="W10" s="653"/>
      <c r="X10" s="653"/>
      <c r="Y10" s="653"/>
      <c r="Z10" s="654"/>
      <c r="AA10" s="652"/>
      <c r="AB10" s="653"/>
      <c r="AC10" s="653"/>
      <c r="AD10" s="653"/>
      <c r="AE10" s="653"/>
      <c r="AF10" s="654"/>
      <c r="AG10" s="652">
        <f>SUM(AA11:AF14)</f>
        <v>-1206676212</v>
      </c>
      <c r="AH10" s="653"/>
      <c r="AI10" s="653"/>
      <c r="AJ10" s="653"/>
      <c r="AK10" s="653"/>
      <c r="AL10" s="654"/>
    </row>
    <row r="11" spans="1:39" x14ac:dyDescent="0.4">
      <c r="A11" s="1" t="s">
        <v>832</v>
      </c>
      <c r="D11" s="180" t="s">
        <v>833</v>
      </c>
      <c r="E11" s="178"/>
      <c r="F11" s="178"/>
      <c r="G11" s="178"/>
      <c r="H11" s="178"/>
      <c r="I11" s="178"/>
      <c r="J11" s="178"/>
      <c r="K11" s="178"/>
      <c r="L11" s="178"/>
      <c r="M11" s="178"/>
      <c r="N11" s="179"/>
      <c r="O11" s="655">
        <v>-1206676212</v>
      </c>
      <c r="P11" s="656"/>
      <c r="Q11" s="656"/>
      <c r="R11" s="656"/>
      <c r="S11" s="656"/>
      <c r="T11" s="657"/>
      <c r="U11" s="652"/>
      <c r="V11" s="653"/>
      <c r="W11" s="653"/>
      <c r="X11" s="653"/>
      <c r="Y11" s="653"/>
      <c r="Z11" s="654"/>
      <c r="AA11" s="655">
        <v>-5715113</v>
      </c>
      <c r="AB11" s="656"/>
      <c r="AC11" s="656"/>
      <c r="AD11" s="656"/>
      <c r="AE11" s="656"/>
      <c r="AF11" s="657"/>
      <c r="AG11" s="652"/>
      <c r="AH11" s="653"/>
      <c r="AI11" s="653"/>
      <c r="AJ11" s="653"/>
      <c r="AK11" s="653"/>
      <c r="AL11" s="654"/>
    </row>
    <row r="12" spans="1:39" x14ac:dyDescent="0.4">
      <c r="A12" s="1" t="s">
        <v>834</v>
      </c>
      <c r="D12" s="180" t="s">
        <v>835</v>
      </c>
      <c r="E12" s="178"/>
      <c r="F12" s="178"/>
      <c r="G12" s="178"/>
      <c r="H12" s="178"/>
      <c r="I12" s="178"/>
      <c r="J12" s="178"/>
      <c r="K12" s="178"/>
      <c r="L12" s="178"/>
      <c r="M12" s="178"/>
      <c r="N12" s="179"/>
      <c r="O12" s="655">
        <v>-2445063195</v>
      </c>
      <c r="P12" s="656"/>
      <c r="Q12" s="656"/>
      <c r="R12" s="656"/>
      <c r="S12" s="656"/>
      <c r="T12" s="657"/>
      <c r="U12" s="652"/>
      <c r="V12" s="653"/>
      <c r="W12" s="653"/>
      <c r="X12" s="653"/>
      <c r="Y12" s="653"/>
      <c r="Z12" s="654"/>
      <c r="AA12" s="655">
        <v>-1200961099</v>
      </c>
      <c r="AB12" s="656"/>
      <c r="AC12" s="656"/>
      <c r="AD12" s="656"/>
      <c r="AE12" s="656"/>
      <c r="AF12" s="657"/>
      <c r="AG12" s="652"/>
      <c r="AH12" s="653"/>
      <c r="AI12" s="653"/>
      <c r="AJ12" s="653"/>
      <c r="AK12" s="653"/>
      <c r="AL12" s="654"/>
    </row>
    <row r="13" spans="1:39" x14ac:dyDescent="0.4">
      <c r="A13" s="1" t="s">
        <v>836</v>
      </c>
      <c r="D13" s="180" t="s">
        <v>837</v>
      </c>
      <c r="E13" s="178"/>
      <c r="F13" s="178"/>
      <c r="G13" s="178"/>
      <c r="H13" s="178"/>
      <c r="I13" s="178"/>
      <c r="J13" s="178"/>
      <c r="K13" s="178"/>
      <c r="L13" s="178"/>
      <c r="M13" s="178"/>
      <c r="N13" s="179"/>
      <c r="O13" s="655"/>
      <c r="P13" s="656"/>
      <c r="Q13" s="656"/>
      <c r="R13" s="656"/>
      <c r="S13" s="656"/>
      <c r="T13" s="657"/>
      <c r="U13" s="652"/>
      <c r="V13" s="653"/>
      <c r="W13" s="653"/>
      <c r="X13" s="653"/>
      <c r="Y13" s="653"/>
      <c r="Z13" s="654"/>
      <c r="AA13" s="655"/>
      <c r="AB13" s="656"/>
      <c r="AC13" s="656"/>
      <c r="AD13" s="656"/>
      <c r="AE13" s="656"/>
      <c r="AF13" s="657"/>
      <c r="AG13" s="652"/>
      <c r="AH13" s="653"/>
      <c r="AI13" s="653"/>
      <c r="AJ13" s="653"/>
      <c r="AK13" s="653"/>
      <c r="AL13" s="654"/>
    </row>
    <row r="14" spans="1:39" x14ac:dyDescent="0.4">
      <c r="A14" s="1" t="s">
        <v>838</v>
      </c>
      <c r="D14" s="180" t="s">
        <v>839</v>
      </c>
      <c r="E14" s="178"/>
      <c r="F14" s="178"/>
      <c r="G14" s="178"/>
      <c r="H14" s="178"/>
      <c r="I14" s="178"/>
      <c r="J14" s="178"/>
      <c r="K14" s="178"/>
      <c r="L14" s="178"/>
      <c r="M14" s="178"/>
      <c r="N14" s="179"/>
      <c r="O14" s="655"/>
      <c r="P14" s="656"/>
      <c r="Q14" s="656"/>
      <c r="R14" s="656"/>
      <c r="S14" s="656"/>
      <c r="T14" s="657"/>
      <c r="U14" s="652"/>
      <c r="V14" s="653"/>
      <c r="W14" s="653"/>
      <c r="X14" s="653"/>
      <c r="Y14" s="653"/>
      <c r="Z14" s="654"/>
      <c r="AA14" s="655"/>
      <c r="AB14" s="656"/>
      <c r="AC14" s="656"/>
      <c r="AD14" s="656"/>
      <c r="AE14" s="656"/>
      <c r="AF14" s="657"/>
      <c r="AG14" s="652"/>
      <c r="AH14" s="653"/>
      <c r="AI14" s="653"/>
      <c r="AJ14" s="653"/>
      <c r="AK14" s="653"/>
      <c r="AL14" s="654"/>
    </row>
    <row r="15" spans="1:39" x14ac:dyDescent="0.4">
      <c r="A15" s="1" t="s">
        <v>840</v>
      </c>
      <c r="D15" s="177" t="s">
        <v>841</v>
      </c>
      <c r="E15" s="178"/>
      <c r="F15" s="178"/>
      <c r="G15" s="178"/>
      <c r="H15" s="178"/>
      <c r="I15" s="178"/>
      <c r="J15" s="178"/>
      <c r="K15" s="178"/>
      <c r="L15" s="178"/>
      <c r="M15" s="178"/>
      <c r="N15" s="179"/>
      <c r="O15" s="658"/>
      <c r="P15" s="659"/>
      <c r="Q15" s="659"/>
      <c r="R15" s="659"/>
      <c r="S15" s="659"/>
      <c r="T15" s="660"/>
      <c r="U15" s="655"/>
      <c r="V15" s="656"/>
      <c r="W15" s="656"/>
      <c r="X15" s="656"/>
      <c r="Y15" s="656"/>
      <c r="Z15" s="657"/>
      <c r="AA15" s="658"/>
      <c r="AB15" s="659"/>
      <c r="AC15" s="659"/>
      <c r="AD15" s="659"/>
      <c r="AE15" s="659"/>
      <c r="AF15" s="660"/>
      <c r="AG15" s="655"/>
      <c r="AH15" s="656"/>
      <c r="AI15" s="656"/>
      <c r="AJ15" s="656"/>
      <c r="AK15" s="656"/>
      <c r="AL15" s="657"/>
    </row>
    <row r="16" spans="1:39" x14ac:dyDescent="0.4">
      <c r="A16" s="1" t="s">
        <v>842</v>
      </c>
      <c r="D16" s="177" t="s">
        <v>867</v>
      </c>
      <c r="E16" s="178"/>
      <c r="F16" s="178"/>
      <c r="G16" s="178"/>
      <c r="H16" s="178"/>
      <c r="I16" s="178"/>
      <c r="J16" s="178"/>
      <c r="K16" s="178"/>
      <c r="L16" s="178"/>
      <c r="M16" s="178"/>
      <c r="N16" s="179"/>
      <c r="O16" s="652"/>
      <c r="P16" s="653"/>
      <c r="Q16" s="653"/>
      <c r="R16" s="653"/>
      <c r="S16" s="653"/>
      <c r="T16" s="654"/>
      <c r="U16" s="652">
        <f>-(O17+O18+O19+O20+O25)</f>
        <v>0</v>
      </c>
      <c r="V16" s="653"/>
      <c r="W16" s="653"/>
      <c r="X16" s="653"/>
      <c r="Y16" s="653"/>
      <c r="Z16" s="654"/>
      <c r="AA16" s="652"/>
      <c r="AB16" s="653"/>
      <c r="AC16" s="653"/>
      <c r="AD16" s="653"/>
      <c r="AE16" s="653"/>
      <c r="AF16" s="654"/>
      <c r="AG16" s="652">
        <f>-(AA17+AA18+AA19+AA20+AA25)</f>
        <v>0</v>
      </c>
      <c r="AH16" s="653"/>
      <c r="AI16" s="653"/>
      <c r="AJ16" s="653"/>
      <c r="AK16" s="653"/>
      <c r="AL16" s="654"/>
    </row>
    <row r="17" spans="1:46" x14ac:dyDescent="0.4">
      <c r="A17" s="1" t="s">
        <v>843</v>
      </c>
      <c r="D17" s="180" t="s">
        <v>844</v>
      </c>
      <c r="E17" s="178"/>
      <c r="F17" s="178"/>
      <c r="G17" s="178"/>
      <c r="H17" s="178"/>
      <c r="I17" s="178"/>
      <c r="J17" s="178"/>
      <c r="K17" s="178"/>
      <c r="L17" s="178"/>
      <c r="M17" s="178"/>
      <c r="N17" s="179"/>
      <c r="O17" s="655"/>
      <c r="P17" s="656"/>
      <c r="Q17" s="656"/>
      <c r="R17" s="656"/>
      <c r="S17" s="656"/>
      <c r="T17" s="657"/>
      <c r="U17" s="652"/>
      <c r="V17" s="653"/>
      <c r="W17" s="653"/>
      <c r="X17" s="653"/>
      <c r="Y17" s="653"/>
      <c r="Z17" s="654"/>
      <c r="AA17" s="655"/>
      <c r="AB17" s="656"/>
      <c r="AC17" s="656"/>
      <c r="AD17" s="656"/>
      <c r="AE17" s="656"/>
      <c r="AF17" s="657"/>
      <c r="AG17" s="652"/>
      <c r="AH17" s="653"/>
      <c r="AI17" s="653"/>
      <c r="AJ17" s="653"/>
      <c r="AK17" s="653"/>
      <c r="AL17" s="654"/>
    </row>
    <row r="18" spans="1:46" x14ac:dyDescent="0.4">
      <c r="A18" s="1" t="s">
        <v>845</v>
      </c>
      <c r="D18" s="180" t="s">
        <v>846</v>
      </c>
      <c r="E18" s="178"/>
      <c r="F18" s="178"/>
      <c r="G18" s="178"/>
      <c r="H18" s="178"/>
      <c r="I18" s="178"/>
      <c r="J18" s="178"/>
      <c r="K18" s="178"/>
      <c r="L18" s="178"/>
      <c r="M18" s="178"/>
      <c r="N18" s="179"/>
      <c r="O18" s="655"/>
      <c r="P18" s="656"/>
      <c r="Q18" s="656"/>
      <c r="R18" s="656"/>
      <c r="S18" s="656"/>
      <c r="T18" s="657"/>
      <c r="U18" s="652"/>
      <c r="V18" s="653"/>
      <c r="W18" s="653"/>
      <c r="X18" s="653"/>
      <c r="Y18" s="653"/>
      <c r="Z18" s="654"/>
      <c r="AA18" s="655"/>
      <c r="AB18" s="656"/>
      <c r="AC18" s="656"/>
      <c r="AD18" s="656"/>
      <c r="AE18" s="656"/>
      <c r="AF18" s="657"/>
      <c r="AG18" s="652"/>
      <c r="AH18" s="653"/>
      <c r="AI18" s="653"/>
      <c r="AJ18" s="653"/>
      <c r="AK18" s="653"/>
      <c r="AL18" s="654"/>
    </row>
    <row r="19" spans="1:46" x14ac:dyDescent="0.4">
      <c r="A19" s="1" t="s">
        <v>847</v>
      </c>
      <c r="D19" s="180" t="s">
        <v>848</v>
      </c>
      <c r="E19" s="178"/>
      <c r="F19" s="178"/>
      <c r="G19" s="178"/>
      <c r="H19" s="178"/>
      <c r="I19" s="178"/>
      <c r="J19" s="178"/>
      <c r="K19" s="178"/>
      <c r="L19" s="178"/>
      <c r="M19" s="178"/>
      <c r="N19" s="179"/>
      <c r="O19" s="655"/>
      <c r="P19" s="656"/>
      <c r="Q19" s="656"/>
      <c r="R19" s="656"/>
      <c r="S19" s="656"/>
      <c r="T19" s="657"/>
      <c r="U19" s="652"/>
      <c r="V19" s="653"/>
      <c r="W19" s="653"/>
      <c r="X19" s="653"/>
      <c r="Y19" s="653"/>
      <c r="Z19" s="654"/>
      <c r="AA19" s="655"/>
      <c r="AB19" s="656"/>
      <c r="AC19" s="656"/>
      <c r="AD19" s="656"/>
      <c r="AE19" s="656"/>
      <c r="AF19" s="657"/>
      <c r="AG19" s="652"/>
      <c r="AH19" s="653"/>
      <c r="AI19" s="653"/>
      <c r="AJ19" s="653"/>
      <c r="AK19" s="653"/>
      <c r="AL19" s="654"/>
    </row>
    <row r="20" spans="1:46" x14ac:dyDescent="0.4">
      <c r="A20" s="1" t="s">
        <v>849</v>
      </c>
      <c r="D20" s="180" t="s">
        <v>850</v>
      </c>
      <c r="E20" s="178"/>
      <c r="F20" s="178"/>
      <c r="G20" s="178"/>
      <c r="H20" s="178"/>
      <c r="I20" s="178"/>
      <c r="J20" s="178"/>
      <c r="K20" s="178"/>
      <c r="L20" s="178"/>
      <c r="M20" s="178"/>
      <c r="N20" s="179"/>
      <c r="O20" s="652">
        <f>SUM(O21:T24)</f>
        <v>0</v>
      </c>
      <c r="P20" s="653"/>
      <c r="Q20" s="653"/>
      <c r="R20" s="653"/>
      <c r="S20" s="653"/>
      <c r="T20" s="654"/>
      <c r="U20" s="652"/>
      <c r="V20" s="653"/>
      <c r="W20" s="653"/>
      <c r="X20" s="653"/>
      <c r="Y20" s="653"/>
      <c r="Z20" s="654"/>
      <c r="AA20" s="652">
        <f>SUM(AA21:AF24)</f>
        <v>0</v>
      </c>
      <c r="AB20" s="653"/>
      <c r="AC20" s="653"/>
      <c r="AD20" s="653"/>
      <c r="AE20" s="653"/>
      <c r="AF20" s="654"/>
      <c r="AG20" s="652"/>
      <c r="AH20" s="653"/>
      <c r="AI20" s="653"/>
      <c r="AJ20" s="653"/>
      <c r="AK20" s="653"/>
      <c r="AL20" s="654"/>
    </row>
    <row r="21" spans="1:46" x14ac:dyDescent="0.4">
      <c r="A21" s="1" t="s">
        <v>851</v>
      </c>
      <c r="D21" s="180" t="s">
        <v>852</v>
      </c>
      <c r="E21" s="178"/>
      <c r="F21" s="178"/>
      <c r="G21" s="178"/>
      <c r="H21" s="178"/>
      <c r="I21" s="178"/>
      <c r="J21" s="178"/>
      <c r="K21" s="178"/>
      <c r="L21" s="178"/>
      <c r="M21" s="178"/>
      <c r="N21" s="179"/>
      <c r="O21" s="655"/>
      <c r="P21" s="656"/>
      <c r="Q21" s="656"/>
      <c r="R21" s="656"/>
      <c r="S21" s="656"/>
      <c r="T21" s="657"/>
      <c r="U21" s="652"/>
      <c r="V21" s="653"/>
      <c r="W21" s="653"/>
      <c r="X21" s="653"/>
      <c r="Y21" s="653"/>
      <c r="Z21" s="654"/>
      <c r="AA21" s="655"/>
      <c r="AB21" s="656"/>
      <c r="AC21" s="656"/>
      <c r="AD21" s="656"/>
      <c r="AE21" s="656"/>
      <c r="AF21" s="657"/>
      <c r="AG21" s="652"/>
      <c r="AH21" s="653"/>
      <c r="AI21" s="653"/>
      <c r="AJ21" s="653"/>
      <c r="AK21" s="653"/>
      <c r="AL21" s="654"/>
    </row>
    <row r="22" spans="1:46" x14ac:dyDescent="0.4">
      <c r="A22" s="1" t="s">
        <v>853</v>
      </c>
      <c r="D22" s="180" t="s">
        <v>854</v>
      </c>
      <c r="E22" s="178"/>
      <c r="F22" s="178"/>
      <c r="G22" s="178"/>
      <c r="H22" s="178"/>
      <c r="I22" s="178"/>
      <c r="J22" s="178"/>
      <c r="K22" s="178"/>
      <c r="L22" s="178"/>
      <c r="M22" s="178"/>
      <c r="N22" s="179"/>
      <c r="O22" s="655"/>
      <c r="P22" s="656"/>
      <c r="Q22" s="656"/>
      <c r="R22" s="656"/>
      <c r="S22" s="656"/>
      <c r="T22" s="657"/>
      <c r="U22" s="652"/>
      <c r="V22" s="653"/>
      <c r="W22" s="653"/>
      <c r="X22" s="653"/>
      <c r="Y22" s="653"/>
      <c r="Z22" s="654"/>
      <c r="AA22" s="655"/>
      <c r="AB22" s="656"/>
      <c r="AC22" s="656"/>
      <c r="AD22" s="656"/>
      <c r="AE22" s="656"/>
      <c r="AF22" s="657"/>
      <c r="AG22" s="652"/>
      <c r="AH22" s="653"/>
      <c r="AI22" s="653"/>
      <c r="AJ22" s="653"/>
      <c r="AK22" s="653"/>
      <c r="AL22" s="654"/>
    </row>
    <row r="23" spans="1:46" x14ac:dyDescent="0.4">
      <c r="A23" s="1" t="s">
        <v>855</v>
      </c>
      <c r="D23" s="180" t="s">
        <v>856</v>
      </c>
      <c r="E23" s="178"/>
      <c r="F23" s="178"/>
      <c r="G23" s="178"/>
      <c r="H23" s="178"/>
      <c r="I23" s="178"/>
      <c r="J23" s="178"/>
      <c r="K23" s="178"/>
      <c r="L23" s="178"/>
      <c r="M23" s="178"/>
      <c r="N23" s="179"/>
      <c r="O23" s="655"/>
      <c r="P23" s="656"/>
      <c r="Q23" s="656"/>
      <c r="R23" s="656"/>
      <c r="S23" s="656"/>
      <c r="T23" s="657"/>
      <c r="U23" s="652"/>
      <c r="V23" s="653"/>
      <c r="W23" s="653"/>
      <c r="X23" s="653"/>
      <c r="Y23" s="653"/>
      <c r="Z23" s="654"/>
      <c r="AA23" s="655"/>
      <c r="AB23" s="656"/>
      <c r="AC23" s="656"/>
      <c r="AD23" s="656"/>
      <c r="AE23" s="656"/>
      <c r="AF23" s="657"/>
      <c r="AG23" s="652"/>
      <c r="AH23" s="653"/>
      <c r="AI23" s="653"/>
      <c r="AJ23" s="653"/>
      <c r="AK23" s="653"/>
      <c r="AL23" s="654"/>
    </row>
    <row r="24" spans="1:46" x14ac:dyDescent="0.4">
      <c r="A24" s="1" t="s">
        <v>857</v>
      </c>
      <c r="D24" s="180" t="s">
        <v>858</v>
      </c>
      <c r="E24" s="178"/>
      <c r="F24" s="178"/>
      <c r="G24" s="178"/>
      <c r="H24" s="178"/>
      <c r="I24" s="178"/>
      <c r="J24" s="178"/>
      <c r="K24" s="178"/>
      <c r="L24" s="178"/>
      <c r="M24" s="178"/>
      <c r="N24" s="179"/>
      <c r="O24" s="655"/>
      <c r="P24" s="656"/>
      <c r="Q24" s="656"/>
      <c r="R24" s="656"/>
      <c r="S24" s="656"/>
      <c r="T24" s="657"/>
      <c r="U24" s="652"/>
      <c r="V24" s="653"/>
      <c r="W24" s="653"/>
      <c r="X24" s="653"/>
      <c r="Y24" s="653"/>
      <c r="Z24" s="654"/>
      <c r="AA24" s="655"/>
      <c r="AB24" s="656"/>
      <c r="AC24" s="656"/>
      <c r="AD24" s="656"/>
      <c r="AE24" s="656"/>
      <c r="AF24" s="657"/>
      <c r="AG24" s="652"/>
      <c r="AH24" s="653"/>
      <c r="AI24" s="653"/>
      <c r="AJ24" s="653"/>
      <c r="AK24" s="653"/>
      <c r="AL24" s="654"/>
    </row>
    <row r="25" spans="1:46" x14ac:dyDescent="0.4">
      <c r="A25" s="1" t="s">
        <v>859</v>
      </c>
      <c r="D25" s="180" t="s">
        <v>860</v>
      </c>
      <c r="E25" s="178"/>
      <c r="F25" s="178"/>
      <c r="G25" s="178"/>
      <c r="H25" s="178"/>
      <c r="I25" s="178"/>
      <c r="J25" s="178"/>
      <c r="K25" s="178"/>
      <c r="L25" s="178"/>
      <c r="M25" s="178"/>
      <c r="N25" s="179"/>
      <c r="O25" s="655"/>
      <c r="P25" s="656"/>
      <c r="Q25" s="656"/>
      <c r="R25" s="656"/>
      <c r="S25" s="656"/>
      <c r="T25" s="657"/>
      <c r="U25" s="652"/>
      <c r="V25" s="653"/>
      <c r="W25" s="653"/>
      <c r="X25" s="653"/>
      <c r="Y25" s="653"/>
      <c r="Z25" s="654"/>
      <c r="AA25" s="655"/>
      <c r="AB25" s="656"/>
      <c r="AC25" s="656"/>
      <c r="AD25" s="656"/>
      <c r="AE25" s="656"/>
      <c r="AF25" s="657"/>
      <c r="AG25" s="652"/>
      <c r="AH25" s="653"/>
      <c r="AI25" s="653"/>
      <c r="AJ25" s="653"/>
      <c r="AK25" s="653"/>
      <c r="AL25" s="654"/>
    </row>
    <row r="26" spans="1:46" x14ac:dyDescent="0.4">
      <c r="A26" s="1" t="s">
        <v>861</v>
      </c>
      <c r="D26" s="177" t="s">
        <v>868</v>
      </c>
      <c r="E26" s="178"/>
      <c r="F26" s="178"/>
      <c r="G26" s="178"/>
      <c r="H26" s="178"/>
      <c r="I26" s="178"/>
      <c r="J26" s="178"/>
      <c r="K26" s="178"/>
      <c r="L26" s="178"/>
      <c r="M26" s="178"/>
      <c r="N26" s="179"/>
      <c r="O26" s="652"/>
      <c r="P26" s="653"/>
      <c r="Q26" s="653"/>
      <c r="R26" s="653"/>
      <c r="S26" s="653"/>
      <c r="T26" s="654"/>
      <c r="U26" s="655"/>
      <c r="V26" s="656"/>
      <c r="W26" s="656"/>
      <c r="X26" s="656"/>
      <c r="Y26" s="656"/>
      <c r="Z26" s="657"/>
      <c r="AA26" s="652"/>
      <c r="AB26" s="653"/>
      <c r="AC26" s="653"/>
      <c r="AD26" s="653"/>
      <c r="AE26" s="653"/>
      <c r="AF26" s="654"/>
      <c r="AG26" s="655"/>
      <c r="AH26" s="656"/>
      <c r="AI26" s="656"/>
      <c r="AJ26" s="656"/>
      <c r="AK26" s="656"/>
      <c r="AL26" s="657"/>
    </row>
    <row r="27" spans="1:46" x14ac:dyDescent="0.4">
      <c r="A27" s="1" t="s">
        <v>862</v>
      </c>
      <c r="D27" s="177" t="s">
        <v>869</v>
      </c>
      <c r="E27" s="178"/>
      <c r="F27" s="178"/>
      <c r="G27" s="178"/>
      <c r="H27" s="178"/>
      <c r="I27" s="178"/>
      <c r="J27" s="178"/>
      <c r="K27" s="178"/>
      <c r="L27" s="178"/>
      <c r="M27" s="178"/>
      <c r="N27" s="179"/>
      <c r="O27" s="652"/>
      <c r="P27" s="653"/>
      <c r="Q27" s="653"/>
      <c r="R27" s="653"/>
      <c r="S27" s="653"/>
      <c r="T27" s="654"/>
      <c r="U27" s="652">
        <f>U10+U15+U16+U26</f>
        <v>-3651739407</v>
      </c>
      <c r="V27" s="653"/>
      <c r="W27" s="653"/>
      <c r="X27" s="653"/>
      <c r="Y27" s="653"/>
      <c r="Z27" s="654"/>
      <c r="AA27" s="652"/>
      <c r="AB27" s="653"/>
      <c r="AC27" s="653"/>
      <c r="AD27" s="653"/>
      <c r="AE27" s="653"/>
      <c r="AF27" s="654"/>
      <c r="AG27" s="652">
        <f>AG10+AG15+AG16+AG26</f>
        <v>-1206676212</v>
      </c>
      <c r="AH27" s="653"/>
      <c r="AI27" s="653"/>
      <c r="AJ27" s="653"/>
      <c r="AK27" s="653"/>
      <c r="AL27" s="654"/>
    </row>
    <row r="28" spans="1:46" ht="7.5" customHeight="1" x14ac:dyDescent="0.4">
      <c r="A28" s="25"/>
      <c r="B28" s="24"/>
      <c r="C28" s="23"/>
      <c r="D28" s="23"/>
      <c r="E28" s="133"/>
      <c r="F28" s="133"/>
      <c r="G28" s="133"/>
      <c r="H28" s="133"/>
      <c r="I28" s="133"/>
      <c r="J28" s="133"/>
      <c r="K28" s="133"/>
      <c r="L28" s="133"/>
      <c r="M28" s="133"/>
      <c r="N28" s="133"/>
      <c r="O28" s="133"/>
      <c r="P28" s="136"/>
      <c r="Q28" s="136"/>
      <c r="R28" s="136"/>
      <c r="S28" s="136"/>
      <c r="T28" s="136"/>
      <c r="U28" s="136"/>
      <c r="V28" s="136"/>
      <c r="W28" s="136"/>
      <c r="X28" s="136"/>
      <c r="Y28" s="136"/>
      <c r="Z28" s="136"/>
      <c r="AA28" s="136"/>
      <c r="AB28" s="136"/>
      <c r="AC28" s="136"/>
      <c r="AD28" s="136"/>
      <c r="AE28" s="136"/>
      <c r="AF28" s="136"/>
      <c r="AG28" s="135"/>
      <c r="AJ28"/>
      <c r="AK28"/>
      <c r="AL28"/>
      <c r="AM28"/>
      <c r="AN28"/>
      <c r="AO28"/>
      <c r="AP28"/>
      <c r="AQ28"/>
    </row>
    <row r="29" spans="1:46" ht="26.25" customHeight="1" x14ac:dyDescent="0.4">
      <c r="A29" s="25"/>
      <c r="B29" s="24"/>
      <c r="C29" s="23"/>
      <c r="D29" s="46"/>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279"/>
      <c r="AL29" s="279"/>
      <c r="AM29" s="111" t="s">
        <v>222</v>
      </c>
      <c r="AN29" s="46"/>
      <c r="AO29" s="46"/>
      <c r="AP29" s="46"/>
      <c r="AQ29" s="46"/>
      <c r="AR29" s="46"/>
      <c r="AS29" s="46"/>
      <c r="AT29" s="26"/>
    </row>
    <row r="30" spans="1:46" ht="16.5" customHeight="1" x14ac:dyDescent="0.4">
      <c r="AR30" s="1"/>
      <c r="AS30" s="1"/>
    </row>
    <row r="32" spans="1:46" ht="103.5" customHeight="1" x14ac:dyDescent="0.4">
      <c r="B32" s="237" t="s">
        <v>1042</v>
      </c>
      <c r="C32" s="238"/>
      <c r="D32" s="238"/>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9"/>
    </row>
  </sheetData>
  <protectedRanges>
    <protectedRange sqref="U8 AG8 O11 O13:T14 U15 O17:T19 O21:T25 U26 AA11 AA13:AF14 AG15 AA17:AF19 AA21:AF25 AG26" name="범위2"/>
  </protectedRanges>
  <mergeCells count="87">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topLeftCell="A52" zoomScaleNormal="100" zoomScaleSheetLayoutView="100" workbookViewId="0">
      <selection activeCell="U85" sqref="U85:Z85"/>
    </sheetView>
  </sheetViews>
  <sheetFormatPr defaultRowHeight="17.399999999999999" x14ac:dyDescent="0.4"/>
  <cols>
    <col min="1" max="1" width="9" style="1" customWidth="1"/>
    <col min="2" max="3" width="1.09765625" style="1" customWidth="1"/>
    <col min="4" max="14" width="3.19921875" style="1" customWidth="1"/>
    <col min="15" max="38" width="3.09765625" style="1" customWidth="1"/>
    <col min="39" max="45" width="9" style="1"/>
  </cols>
  <sheetData>
    <row r="1" spans="1:45" x14ac:dyDescent="0.4">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row>
    <row r="2" spans="1:45" ht="20.25" customHeight="1" x14ac:dyDescent="0.4">
      <c r="A2" s="106"/>
      <c r="B2" s="482" t="s">
        <v>1041</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R2"/>
      <c r="AS2"/>
    </row>
    <row r="3" spans="1:45" x14ac:dyDescent="0.4">
      <c r="AR3"/>
      <c r="AS3"/>
    </row>
    <row r="4" spans="1:45" x14ac:dyDescent="0.4">
      <c r="J4" s="29" t="s">
        <v>435</v>
      </c>
      <c r="L4" s="29" t="s">
        <v>436</v>
      </c>
      <c r="M4" s="174">
        <f>'5부.Ⅰ'!Q6</f>
        <v>5</v>
      </c>
      <c r="N4" s="197" t="s">
        <v>437</v>
      </c>
      <c r="O4" s="175"/>
      <c r="P4" s="197" t="s">
        <v>106</v>
      </c>
      <c r="Q4" s="45"/>
      <c r="R4" s="197"/>
      <c r="S4" s="197" t="s">
        <v>680</v>
      </c>
      <c r="T4" s="166"/>
      <c r="U4" s="197"/>
      <c r="V4" s="649" t="str">
        <f>'5부.Ⅱ'!V4</f>
        <v>2020.01.01</v>
      </c>
      <c r="W4" s="649"/>
      <c r="X4" s="649"/>
      <c r="Y4" s="197"/>
      <c r="Z4" s="197" t="s">
        <v>681</v>
      </c>
      <c r="AA4" s="197"/>
      <c r="AB4" s="166"/>
      <c r="AC4" s="649" t="str">
        <f>'5부.Ⅱ'!AC4</f>
        <v>2020.12.31</v>
      </c>
      <c r="AD4" s="649"/>
      <c r="AE4" s="649"/>
      <c r="AF4" s="166"/>
      <c r="AG4" s="197"/>
      <c r="AH4" s="29"/>
      <c r="AI4" s="29"/>
      <c r="AJ4" s="29"/>
      <c r="AK4" s="29"/>
      <c r="AL4" s="29"/>
    </row>
    <row r="5" spans="1:45" x14ac:dyDescent="0.4">
      <c r="J5" s="29" t="s">
        <v>441</v>
      </c>
      <c r="L5" s="29" t="s">
        <v>436</v>
      </c>
      <c r="M5" s="198">
        <f>'5부.Ⅰ'!Q7</f>
        <v>4</v>
      </c>
      <c r="N5" s="197" t="s">
        <v>437</v>
      </c>
      <c r="O5" s="175"/>
      <c r="P5" s="197" t="s">
        <v>894</v>
      </c>
      <c r="Q5" s="45"/>
      <c r="R5" s="197"/>
      <c r="S5" s="197" t="s">
        <v>680</v>
      </c>
      <c r="T5" s="166"/>
      <c r="U5" s="197"/>
      <c r="V5" s="650" t="str">
        <f>'5부.Ⅱ'!V5</f>
        <v>2019.01.01</v>
      </c>
      <c r="W5" s="650"/>
      <c r="X5" s="650"/>
      <c r="Y5" s="197"/>
      <c r="Z5" s="197" t="s">
        <v>681</v>
      </c>
      <c r="AA5" s="197"/>
      <c r="AB5" s="166"/>
      <c r="AC5" s="650" t="str">
        <f>'5부.Ⅱ'!AC5</f>
        <v>2019.12.31</v>
      </c>
      <c r="AD5" s="650"/>
      <c r="AE5" s="650"/>
      <c r="AF5" s="166"/>
      <c r="AG5" s="197"/>
      <c r="AH5" s="29"/>
      <c r="AI5" s="29"/>
      <c r="AJ5" s="29"/>
      <c r="AK5" s="29"/>
      <c r="AL5" s="29"/>
    </row>
    <row r="6" spans="1:45" ht="17.25" customHeight="1" x14ac:dyDescent="0.3">
      <c r="B6" s="49"/>
      <c r="C6" s="49"/>
      <c r="D6" s="29" t="s">
        <v>442</v>
      </c>
      <c r="E6" s="142"/>
      <c r="F6" s="142"/>
      <c r="G6" s="29" t="str">
        <f>표지!E28</f>
        <v>주식회사 대한제11호뉴스테이위탁관리부동산투자회사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26" t="s">
        <v>28</v>
      </c>
      <c r="AJ6" s="626"/>
      <c r="AK6" s="626"/>
      <c r="AL6" s="626"/>
      <c r="AM6" s="16"/>
    </row>
    <row r="7" spans="1:45" x14ac:dyDescent="0.4">
      <c r="D7" s="643" t="s">
        <v>444</v>
      </c>
      <c r="E7" s="644"/>
      <c r="F7" s="644"/>
      <c r="G7" s="644"/>
      <c r="H7" s="644"/>
      <c r="I7" s="644"/>
      <c r="J7" s="644"/>
      <c r="K7" s="644"/>
      <c r="L7" s="644"/>
      <c r="M7" s="644"/>
      <c r="N7" s="645"/>
      <c r="O7" s="154"/>
      <c r="P7" s="168"/>
      <c r="Q7" s="168"/>
      <c r="R7" s="168"/>
      <c r="S7" s="168" t="s">
        <v>895</v>
      </c>
      <c r="T7" s="169">
        <f>M4</f>
        <v>5</v>
      </c>
      <c r="U7" s="168" t="s">
        <v>446</v>
      </c>
      <c r="V7" s="168"/>
      <c r="W7" s="168"/>
      <c r="X7" s="168"/>
      <c r="Y7" s="168"/>
      <c r="Z7" s="170"/>
      <c r="AA7" s="154"/>
      <c r="AB7" s="168"/>
      <c r="AC7" s="168"/>
      <c r="AD7" s="168"/>
      <c r="AE7" s="168" t="s">
        <v>154</v>
      </c>
      <c r="AF7" s="149">
        <f>M5</f>
        <v>4</v>
      </c>
      <c r="AG7" s="168" t="s">
        <v>448</v>
      </c>
      <c r="AH7" s="168"/>
      <c r="AI7" s="168"/>
      <c r="AJ7" s="168"/>
      <c r="AK7" s="168"/>
      <c r="AL7" s="170"/>
    </row>
    <row r="8" spans="1:45" x14ac:dyDescent="0.4">
      <c r="A8" s="171" t="s">
        <v>896</v>
      </c>
      <c r="D8" s="646"/>
      <c r="E8" s="647"/>
      <c r="F8" s="647"/>
      <c r="G8" s="647"/>
      <c r="H8" s="647"/>
      <c r="I8" s="647"/>
      <c r="J8" s="647"/>
      <c r="K8" s="647"/>
      <c r="L8" s="647"/>
      <c r="M8" s="647"/>
      <c r="N8" s="648"/>
      <c r="O8" s="630" t="s">
        <v>449</v>
      </c>
      <c r="P8" s="631"/>
      <c r="Q8" s="631"/>
      <c r="R8" s="631"/>
      <c r="S8" s="631"/>
      <c r="T8" s="631"/>
      <c r="U8" s="631"/>
      <c r="V8" s="631"/>
      <c r="W8" s="631"/>
      <c r="X8" s="631"/>
      <c r="Y8" s="631"/>
      <c r="Z8" s="632"/>
      <c r="AA8" s="630" t="s">
        <v>449</v>
      </c>
      <c r="AB8" s="631"/>
      <c r="AC8" s="631"/>
      <c r="AD8" s="631"/>
      <c r="AE8" s="631"/>
      <c r="AF8" s="631"/>
      <c r="AG8" s="631"/>
      <c r="AH8" s="631"/>
      <c r="AI8" s="631"/>
      <c r="AJ8" s="631"/>
      <c r="AK8" s="631"/>
      <c r="AL8" s="632"/>
    </row>
    <row r="9" spans="1:45" x14ac:dyDescent="0.4">
      <c r="A9" s="1" t="s">
        <v>897</v>
      </c>
      <c r="D9" s="177" t="s">
        <v>1033</v>
      </c>
      <c r="E9" s="178"/>
      <c r="F9" s="178"/>
      <c r="G9" s="178"/>
      <c r="H9" s="178"/>
      <c r="I9" s="178"/>
      <c r="J9" s="178"/>
      <c r="K9" s="178"/>
      <c r="L9" s="178"/>
      <c r="M9" s="178"/>
      <c r="N9" s="179"/>
      <c r="O9" s="652"/>
      <c r="P9" s="653"/>
      <c r="Q9" s="653"/>
      <c r="R9" s="653"/>
      <c r="S9" s="653"/>
      <c r="T9" s="654"/>
      <c r="U9" s="652">
        <f>U10+U11+U24+U47+U48+U49+U50</f>
        <v>6355405507</v>
      </c>
      <c r="V9" s="653"/>
      <c r="W9" s="653"/>
      <c r="X9" s="653"/>
      <c r="Y9" s="653"/>
      <c r="Z9" s="654"/>
      <c r="AA9" s="652"/>
      <c r="AB9" s="653"/>
      <c r="AC9" s="653"/>
      <c r="AD9" s="653"/>
      <c r="AE9" s="653"/>
      <c r="AF9" s="654"/>
      <c r="AG9" s="652">
        <f>AG10+AG11+AG24+AG47+AG48+AG49+AG50</f>
        <v>-1034757530</v>
      </c>
      <c r="AH9" s="653"/>
      <c r="AI9" s="653"/>
      <c r="AJ9" s="653"/>
      <c r="AK9" s="653"/>
      <c r="AL9" s="654"/>
    </row>
    <row r="10" spans="1:45" x14ac:dyDescent="0.4">
      <c r="A10" s="1" t="s">
        <v>898</v>
      </c>
      <c r="D10" s="177" t="s">
        <v>899</v>
      </c>
      <c r="E10" s="178"/>
      <c r="F10" s="178"/>
      <c r="G10" s="178"/>
      <c r="H10" s="178"/>
      <c r="I10" s="178"/>
      <c r="J10" s="178"/>
      <c r="K10" s="178"/>
      <c r="L10" s="178"/>
      <c r="M10" s="178"/>
      <c r="N10" s="179"/>
      <c r="O10" s="658"/>
      <c r="P10" s="659"/>
      <c r="Q10" s="659"/>
      <c r="R10" s="659"/>
      <c r="S10" s="659"/>
      <c r="T10" s="660"/>
      <c r="U10" s="655">
        <v>-2445063195</v>
      </c>
      <c r="V10" s="656"/>
      <c r="W10" s="656"/>
      <c r="X10" s="656"/>
      <c r="Y10" s="656"/>
      <c r="Z10" s="657"/>
      <c r="AA10" s="658"/>
      <c r="AB10" s="659"/>
      <c r="AC10" s="659"/>
      <c r="AD10" s="659"/>
      <c r="AE10" s="659"/>
      <c r="AF10" s="660"/>
      <c r="AG10" s="655">
        <v>-1200961099</v>
      </c>
      <c r="AH10" s="656"/>
      <c r="AI10" s="656"/>
      <c r="AJ10" s="656"/>
      <c r="AK10" s="656"/>
      <c r="AL10" s="657"/>
    </row>
    <row r="11" spans="1:45" x14ac:dyDescent="0.4">
      <c r="A11" s="1" t="s">
        <v>900</v>
      </c>
      <c r="D11" s="177" t="s">
        <v>901</v>
      </c>
      <c r="E11" s="178"/>
      <c r="F11" s="178"/>
      <c r="G11" s="178"/>
      <c r="H11" s="178"/>
      <c r="I11" s="178"/>
      <c r="J11" s="178"/>
      <c r="K11" s="178"/>
      <c r="L11" s="178"/>
      <c r="M11" s="178"/>
      <c r="N11" s="179"/>
      <c r="O11" s="652"/>
      <c r="P11" s="653"/>
      <c r="Q11" s="653"/>
      <c r="R11" s="653"/>
      <c r="S11" s="653"/>
      <c r="T11" s="654"/>
      <c r="U11" s="652">
        <f>SUM(O12:T23)</f>
        <v>0</v>
      </c>
      <c r="V11" s="653"/>
      <c r="W11" s="653"/>
      <c r="X11" s="653"/>
      <c r="Y11" s="653"/>
      <c r="Z11" s="654"/>
      <c r="AA11" s="652"/>
      <c r="AB11" s="653"/>
      <c r="AC11" s="653"/>
      <c r="AD11" s="653"/>
      <c r="AE11" s="653"/>
      <c r="AF11" s="654"/>
      <c r="AG11" s="652">
        <f>SUM(AA12:AF23)</f>
        <v>0</v>
      </c>
      <c r="AH11" s="653"/>
      <c r="AI11" s="653"/>
      <c r="AJ11" s="653"/>
      <c r="AK11" s="653"/>
      <c r="AL11" s="654"/>
    </row>
    <row r="12" spans="1:45" x14ac:dyDescent="0.4">
      <c r="A12" s="1" t="s">
        <v>902</v>
      </c>
      <c r="D12" s="180" t="s">
        <v>903</v>
      </c>
      <c r="E12" s="178"/>
      <c r="F12" s="178"/>
      <c r="G12" s="178"/>
      <c r="H12" s="178"/>
      <c r="I12" s="178"/>
      <c r="J12" s="178"/>
      <c r="K12" s="178"/>
      <c r="L12" s="178"/>
      <c r="M12" s="178"/>
      <c r="N12" s="179"/>
      <c r="O12" s="655"/>
      <c r="P12" s="656"/>
      <c r="Q12" s="656"/>
      <c r="R12" s="656"/>
      <c r="S12" s="656"/>
      <c r="T12" s="657"/>
      <c r="U12" s="652"/>
      <c r="V12" s="653"/>
      <c r="W12" s="653"/>
      <c r="X12" s="653"/>
      <c r="Y12" s="653"/>
      <c r="Z12" s="654"/>
      <c r="AA12" s="655"/>
      <c r="AB12" s="656"/>
      <c r="AC12" s="656"/>
      <c r="AD12" s="656"/>
      <c r="AE12" s="656"/>
      <c r="AF12" s="657"/>
      <c r="AG12" s="652"/>
      <c r="AH12" s="653"/>
      <c r="AI12" s="653"/>
      <c r="AJ12" s="653"/>
      <c r="AK12" s="653"/>
      <c r="AL12" s="654"/>
    </row>
    <row r="13" spans="1:45" x14ac:dyDescent="0.4">
      <c r="A13" s="1" t="s">
        <v>904</v>
      </c>
      <c r="D13" s="180" t="s">
        <v>905</v>
      </c>
      <c r="E13" s="178"/>
      <c r="F13" s="178"/>
      <c r="G13" s="178"/>
      <c r="H13" s="178"/>
      <c r="I13" s="178"/>
      <c r="J13" s="178"/>
      <c r="K13" s="178"/>
      <c r="L13" s="178"/>
      <c r="M13" s="178"/>
      <c r="N13" s="179"/>
      <c r="O13" s="655"/>
      <c r="P13" s="656"/>
      <c r="Q13" s="656"/>
      <c r="R13" s="656"/>
      <c r="S13" s="656"/>
      <c r="T13" s="657"/>
      <c r="U13" s="652"/>
      <c r="V13" s="653"/>
      <c r="W13" s="653"/>
      <c r="X13" s="653"/>
      <c r="Y13" s="653"/>
      <c r="Z13" s="654"/>
      <c r="AA13" s="655"/>
      <c r="AB13" s="656"/>
      <c r="AC13" s="656"/>
      <c r="AD13" s="656"/>
      <c r="AE13" s="656"/>
      <c r="AF13" s="657"/>
      <c r="AG13" s="652"/>
      <c r="AH13" s="653"/>
      <c r="AI13" s="653"/>
      <c r="AJ13" s="653"/>
      <c r="AK13" s="653"/>
      <c r="AL13" s="654"/>
    </row>
    <row r="14" spans="1:45" x14ac:dyDescent="0.4">
      <c r="A14" s="1" t="s">
        <v>906</v>
      </c>
      <c r="D14" s="180" t="s">
        <v>372</v>
      </c>
      <c r="E14" s="178"/>
      <c r="F14" s="178"/>
      <c r="G14" s="178"/>
      <c r="H14" s="178"/>
      <c r="I14" s="178"/>
      <c r="J14" s="178"/>
      <c r="K14" s="178"/>
      <c r="L14" s="178"/>
      <c r="M14" s="178"/>
      <c r="N14" s="179"/>
      <c r="O14" s="655"/>
      <c r="P14" s="656"/>
      <c r="Q14" s="656"/>
      <c r="R14" s="656"/>
      <c r="S14" s="656"/>
      <c r="T14" s="657"/>
      <c r="U14" s="652"/>
      <c r="V14" s="653"/>
      <c r="W14" s="653"/>
      <c r="X14" s="653"/>
      <c r="Y14" s="653"/>
      <c r="Z14" s="654"/>
      <c r="AA14" s="655"/>
      <c r="AB14" s="656"/>
      <c r="AC14" s="656"/>
      <c r="AD14" s="656"/>
      <c r="AE14" s="656"/>
      <c r="AF14" s="657"/>
      <c r="AG14" s="652"/>
      <c r="AH14" s="653"/>
      <c r="AI14" s="653"/>
      <c r="AJ14" s="653"/>
      <c r="AK14" s="653"/>
      <c r="AL14" s="654"/>
    </row>
    <row r="15" spans="1:45" x14ac:dyDescent="0.4">
      <c r="A15" s="1" t="s">
        <v>907</v>
      </c>
      <c r="D15" s="180" t="s">
        <v>908</v>
      </c>
      <c r="E15" s="178"/>
      <c r="F15" s="178"/>
      <c r="G15" s="178"/>
      <c r="H15" s="178"/>
      <c r="I15" s="178"/>
      <c r="J15" s="178"/>
      <c r="K15" s="178"/>
      <c r="L15" s="178"/>
      <c r="M15" s="178"/>
      <c r="N15" s="179"/>
      <c r="O15" s="655"/>
      <c r="P15" s="656"/>
      <c r="Q15" s="656"/>
      <c r="R15" s="656"/>
      <c r="S15" s="656"/>
      <c r="T15" s="657"/>
      <c r="U15" s="652"/>
      <c r="V15" s="653"/>
      <c r="W15" s="653"/>
      <c r="X15" s="653"/>
      <c r="Y15" s="653"/>
      <c r="Z15" s="654"/>
      <c r="AA15" s="655"/>
      <c r="AB15" s="656"/>
      <c r="AC15" s="656"/>
      <c r="AD15" s="656"/>
      <c r="AE15" s="656"/>
      <c r="AF15" s="657"/>
      <c r="AG15" s="652"/>
      <c r="AH15" s="653"/>
      <c r="AI15" s="653"/>
      <c r="AJ15" s="653"/>
      <c r="AK15" s="653"/>
      <c r="AL15" s="654"/>
    </row>
    <row r="16" spans="1:45" x14ac:dyDescent="0.4">
      <c r="A16" s="1" t="s">
        <v>909</v>
      </c>
      <c r="D16" s="180" t="s">
        <v>910</v>
      </c>
      <c r="E16" s="178"/>
      <c r="F16" s="178"/>
      <c r="G16" s="178"/>
      <c r="H16" s="178"/>
      <c r="I16" s="178"/>
      <c r="J16" s="178"/>
      <c r="K16" s="178"/>
      <c r="L16" s="178"/>
      <c r="M16" s="178"/>
      <c r="N16" s="179"/>
      <c r="O16" s="655"/>
      <c r="P16" s="656"/>
      <c r="Q16" s="656"/>
      <c r="R16" s="656"/>
      <c r="S16" s="656"/>
      <c r="T16" s="657"/>
      <c r="U16" s="652"/>
      <c r="V16" s="653"/>
      <c r="W16" s="653"/>
      <c r="X16" s="653"/>
      <c r="Y16" s="653"/>
      <c r="Z16" s="654"/>
      <c r="AA16" s="655"/>
      <c r="AB16" s="656"/>
      <c r="AC16" s="656"/>
      <c r="AD16" s="656"/>
      <c r="AE16" s="656"/>
      <c r="AF16" s="657"/>
      <c r="AG16" s="652"/>
      <c r="AH16" s="653"/>
      <c r="AI16" s="653"/>
      <c r="AJ16" s="653"/>
      <c r="AK16" s="653"/>
      <c r="AL16" s="654"/>
    </row>
    <row r="17" spans="1:38" x14ac:dyDescent="0.4">
      <c r="A17" s="1" t="s">
        <v>911</v>
      </c>
      <c r="D17" s="180" t="s">
        <v>912</v>
      </c>
      <c r="E17" s="178"/>
      <c r="F17" s="178"/>
      <c r="G17" s="178"/>
      <c r="H17" s="178"/>
      <c r="I17" s="178"/>
      <c r="J17" s="178"/>
      <c r="K17" s="178"/>
      <c r="L17" s="178"/>
      <c r="M17" s="178"/>
      <c r="N17" s="179"/>
      <c r="O17" s="655"/>
      <c r="P17" s="656"/>
      <c r="Q17" s="656"/>
      <c r="R17" s="656"/>
      <c r="S17" s="656"/>
      <c r="T17" s="657"/>
      <c r="U17" s="652"/>
      <c r="V17" s="653"/>
      <c r="W17" s="653"/>
      <c r="X17" s="653"/>
      <c r="Y17" s="653"/>
      <c r="Z17" s="654"/>
      <c r="AA17" s="655"/>
      <c r="AB17" s="656"/>
      <c r="AC17" s="656"/>
      <c r="AD17" s="656"/>
      <c r="AE17" s="656"/>
      <c r="AF17" s="657"/>
      <c r="AG17" s="652"/>
      <c r="AH17" s="653"/>
      <c r="AI17" s="653"/>
      <c r="AJ17" s="653"/>
      <c r="AK17" s="653"/>
      <c r="AL17" s="654"/>
    </row>
    <row r="18" spans="1:38" x14ac:dyDescent="0.4">
      <c r="A18" s="1" t="s">
        <v>913</v>
      </c>
      <c r="D18" s="180" t="s">
        <v>914</v>
      </c>
      <c r="E18" s="178"/>
      <c r="F18" s="178"/>
      <c r="G18" s="178"/>
      <c r="H18" s="178"/>
      <c r="I18" s="178"/>
      <c r="J18" s="178"/>
      <c r="K18" s="178"/>
      <c r="L18" s="178"/>
      <c r="M18" s="178"/>
      <c r="N18" s="179"/>
      <c r="O18" s="655"/>
      <c r="P18" s="656"/>
      <c r="Q18" s="656"/>
      <c r="R18" s="656"/>
      <c r="S18" s="656"/>
      <c r="T18" s="657"/>
      <c r="U18" s="652"/>
      <c r="V18" s="653"/>
      <c r="W18" s="653"/>
      <c r="X18" s="653"/>
      <c r="Y18" s="653"/>
      <c r="Z18" s="654"/>
      <c r="AA18" s="655"/>
      <c r="AB18" s="656"/>
      <c r="AC18" s="656"/>
      <c r="AD18" s="656"/>
      <c r="AE18" s="656"/>
      <c r="AF18" s="657"/>
      <c r="AG18" s="652"/>
      <c r="AH18" s="653"/>
      <c r="AI18" s="653"/>
      <c r="AJ18" s="653"/>
      <c r="AK18" s="653"/>
      <c r="AL18" s="654"/>
    </row>
    <row r="19" spans="1:38" x14ac:dyDescent="0.4">
      <c r="A19" s="1" t="s">
        <v>915</v>
      </c>
      <c r="D19" s="180" t="s">
        <v>916</v>
      </c>
      <c r="E19" s="178"/>
      <c r="F19" s="178"/>
      <c r="G19" s="178"/>
      <c r="H19" s="178"/>
      <c r="I19" s="178"/>
      <c r="J19" s="178"/>
      <c r="K19" s="178"/>
      <c r="L19" s="178"/>
      <c r="M19" s="178"/>
      <c r="N19" s="179"/>
      <c r="O19" s="655"/>
      <c r="P19" s="656"/>
      <c r="Q19" s="656"/>
      <c r="R19" s="656"/>
      <c r="S19" s="656"/>
      <c r="T19" s="657"/>
      <c r="U19" s="652"/>
      <c r="V19" s="653"/>
      <c r="W19" s="653"/>
      <c r="X19" s="653"/>
      <c r="Y19" s="653"/>
      <c r="Z19" s="654"/>
      <c r="AA19" s="655"/>
      <c r="AB19" s="656"/>
      <c r="AC19" s="656"/>
      <c r="AD19" s="656"/>
      <c r="AE19" s="656"/>
      <c r="AF19" s="657"/>
      <c r="AG19" s="652"/>
      <c r="AH19" s="653"/>
      <c r="AI19" s="653"/>
      <c r="AJ19" s="653"/>
      <c r="AK19" s="653"/>
      <c r="AL19" s="654"/>
    </row>
    <row r="20" spans="1:38" x14ac:dyDescent="0.4">
      <c r="A20" s="1" t="s">
        <v>917</v>
      </c>
      <c r="D20" s="180" t="s">
        <v>918</v>
      </c>
      <c r="E20" s="178"/>
      <c r="F20" s="178"/>
      <c r="G20" s="178"/>
      <c r="H20" s="178"/>
      <c r="I20" s="178"/>
      <c r="J20" s="178"/>
      <c r="K20" s="178"/>
      <c r="L20" s="178"/>
      <c r="M20" s="178"/>
      <c r="N20" s="179"/>
      <c r="O20" s="655"/>
      <c r="P20" s="656"/>
      <c r="Q20" s="656"/>
      <c r="R20" s="656"/>
      <c r="S20" s="656"/>
      <c r="T20" s="657"/>
      <c r="U20" s="652"/>
      <c r="V20" s="653"/>
      <c r="W20" s="653"/>
      <c r="X20" s="653"/>
      <c r="Y20" s="653"/>
      <c r="Z20" s="654"/>
      <c r="AA20" s="655"/>
      <c r="AB20" s="656"/>
      <c r="AC20" s="656"/>
      <c r="AD20" s="656"/>
      <c r="AE20" s="656"/>
      <c r="AF20" s="657"/>
      <c r="AG20" s="652"/>
      <c r="AH20" s="653"/>
      <c r="AI20" s="653"/>
      <c r="AJ20" s="653"/>
      <c r="AK20" s="653"/>
      <c r="AL20" s="654"/>
    </row>
    <row r="21" spans="1:38" x14ac:dyDescent="0.4">
      <c r="A21" s="1" t="s">
        <v>1054</v>
      </c>
      <c r="D21" s="157" t="s">
        <v>1053</v>
      </c>
      <c r="E21" s="178"/>
      <c r="F21" s="178"/>
      <c r="G21" s="178"/>
      <c r="H21" s="178"/>
      <c r="I21" s="178"/>
      <c r="J21" s="178"/>
      <c r="K21" s="178"/>
      <c r="L21" s="178"/>
      <c r="M21" s="178"/>
      <c r="N21" s="179"/>
      <c r="O21" s="655"/>
      <c r="P21" s="656"/>
      <c r="Q21" s="656"/>
      <c r="R21" s="656"/>
      <c r="S21" s="656"/>
      <c r="T21" s="657"/>
      <c r="U21" s="652"/>
      <c r="V21" s="653"/>
      <c r="W21" s="653"/>
      <c r="X21" s="653"/>
      <c r="Y21" s="653"/>
      <c r="Z21" s="654"/>
      <c r="AA21" s="655"/>
      <c r="AB21" s="656"/>
      <c r="AC21" s="656"/>
      <c r="AD21" s="656"/>
      <c r="AE21" s="656"/>
      <c r="AF21" s="657"/>
      <c r="AG21" s="652"/>
      <c r="AH21" s="653"/>
      <c r="AI21" s="653"/>
      <c r="AJ21" s="653"/>
      <c r="AK21" s="653"/>
      <c r="AL21" s="654"/>
    </row>
    <row r="22" spans="1:38" x14ac:dyDescent="0.4">
      <c r="A22" s="1" t="s">
        <v>1056</v>
      </c>
      <c r="D22" s="157" t="s">
        <v>1055</v>
      </c>
      <c r="E22" s="178"/>
      <c r="F22" s="178"/>
      <c r="G22" s="178"/>
      <c r="H22" s="178"/>
      <c r="I22" s="178"/>
      <c r="J22" s="178"/>
      <c r="K22" s="178"/>
      <c r="L22" s="178"/>
      <c r="M22" s="178"/>
      <c r="N22" s="179"/>
      <c r="O22" s="655"/>
      <c r="P22" s="656"/>
      <c r="Q22" s="656"/>
      <c r="R22" s="656"/>
      <c r="S22" s="656"/>
      <c r="T22" s="657"/>
      <c r="U22" s="652"/>
      <c r="V22" s="653"/>
      <c r="W22" s="653"/>
      <c r="X22" s="653"/>
      <c r="Y22" s="653"/>
      <c r="Z22" s="654"/>
      <c r="AA22" s="655"/>
      <c r="AB22" s="656"/>
      <c r="AC22" s="656"/>
      <c r="AD22" s="656"/>
      <c r="AE22" s="656"/>
      <c r="AF22" s="657"/>
      <c r="AG22" s="652"/>
      <c r="AH22" s="653"/>
      <c r="AI22" s="653"/>
      <c r="AJ22" s="653"/>
      <c r="AK22" s="653"/>
      <c r="AL22" s="654"/>
    </row>
    <row r="23" spans="1:38" x14ac:dyDescent="0.4">
      <c r="A23" s="1" t="s">
        <v>919</v>
      </c>
      <c r="D23" s="180" t="s">
        <v>920</v>
      </c>
      <c r="E23" s="178"/>
      <c r="F23" s="178"/>
      <c r="G23" s="178"/>
      <c r="H23" s="178"/>
      <c r="I23" s="178"/>
      <c r="J23" s="178"/>
      <c r="K23" s="178"/>
      <c r="L23" s="178"/>
      <c r="M23" s="178"/>
      <c r="N23" s="179"/>
      <c r="O23" s="655"/>
      <c r="P23" s="656"/>
      <c r="Q23" s="656"/>
      <c r="R23" s="656"/>
      <c r="S23" s="656"/>
      <c r="T23" s="657"/>
      <c r="U23" s="652"/>
      <c r="V23" s="653"/>
      <c r="W23" s="653"/>
      <c r="X23" s="653"/>
      <c r="Y23" s="653"/>
      <c r="Z23" s="654"/>
      <c r="AA23" s="655"/>
      <c r="AB23" s="656"/>
      <c r="AC23" s="656"/>
      <c r="AD23" s="656"/>
      <c r="AE23" s="656"/>
      <c r="AF23" s="657"/>
      <c r="AG23" s="652"/>
      <c r="AH23" s="653"/>
      <c r="AI23" s="653"/>
      <c r="AJ23" s="653"/>
      <c r="AK23" s="653"/>
      <c r="AL23" s="654"/>
    </row>
    <row r="24" spans="1:38" x14ac:dyDescent="0.4">
      <c r="A24" s="1" t="s">
        <v>921</v>
      </c>
      <c r="D24" s="177" t="s">
        <v>922</v>
      </c>
      <c r="E24" s="178"/>
      <c r="F24" s="178"/>
      <c r="G24" s="178"/>
      <c r="H24" s="178"/>
      <c r="I24" s="178"/>
      <c r="J24" s="178"/>
      <c r="K24" s="178"/>
      <c r="L24" s="178"/>
      <c r="M24" s="178"/>
      <c r="N24" s="179"/>
      <c r="O24" s="652"/>
      <c r="P24" s="653"/>
      <c r="Q24" s="653"/>
      <c r="R24" s="653"/>
      <c r="S24" s="653"/>
      <c r="T24" s="654"/>
      <c r="U24" s="652">
        <f>SUM(O25:T46)</f>
        <v>8800468702</v>
      </c>
      <c r="V24" s="653"/>
      <c r="W24" s="653"/>
      <c r="X24" s="653"/>
      <c r="Y24" s="653"/>
      <c r="Z24" s="654"/>
      <c r="AA24" s="652"/>
      <c r="AB24" s="653"/>
      <c r="AC24" s="653"/>
      <c r="AD24" s="653"/>
      <c r="AE24" s="653"/>
      <c r="AF24" s="654"/>
      <c r="AG24" s="652">
        <f>SUM(AA25:AF46)</f>
        <v>166203569</v>
      </c>
      <c r="AH24" s="653"/>
      <c r="AI24" s="653"/>
      <c r="AJ24" s="653"/>
      <c r="AK24" s="653"/>
      <c r="AL24" s="654"/>
    </row>
    <row r="25" spans="1:38" x14ac:dyDescent="0.4">
      <c r="A25" s="1" t="s">
        <v>923</v>
      </c>
      <c r="D25" s="180" t="s">
        <v>924</v>
      </c>
      <c r="E25" s="178"/>
      <c r="F25" s="178"/>
      <c r="G25" s="178"/>
      <c r="H25" s="178"/>
      <c r="I25" s="178"/>
      <c r="J25" s="178"/>
      <c r="K25" s="178"/>
      <c r="L25" s="178"/>
      <c r="M25" s="178"/>
      <c r="N25" s="179"/>
      <c r="O25" s="655"/>
      <c r="P25" s="656"/>
      <c r="Q25" s="656"/>
      <c r="R25" s="656"/>
      <c r="S25" s="656"/>
      <c r="T25" s="657"/>
      <c r="U25" s="652"/>
      <c r="V25" s="653"/>
      <c r="W25" s="653"/>
      <c r="X25" s="653"/>
      <c r="Y25" s="653"/>
      <c r="Z25" s="654"/>
      <c r="AA25" s="655"/>
      <c r="AB25" s="656"/>
      <c r="AC25" s="656"/>
      <c r="AD25" s="656"/>
      <c r="AE25" s="656"/>
      <c r="AF25" s="657"/>
      <c r="AG25" s="652"/>
      <c r="AH25" s="653"/>
      <c r="AI25" s="653"/>
      <c r="AJ25" s="653"/>
      <c r="AK25" s="653"/>
      <c r="AL25" s="654"/>
    </row>
    <row r="26" spans="1:38" x14ac:dyDescent="0.4">
      <c r="A26" s="1" t="s">
        <v>925</v>
      </c>
      <c r="D26" s="180" t="s">
        <v>926</v>
      </c>
      <c r="E26" s="178"/>
      <c r="F26" s="178"/>
      <c r="G26" s="178"/>
      <c r="H26" s="178"/>
      <c r="I26" s="178"/>
      <c r="J26" s="178"/>
      <c r="K26" s="178"/>
      <c r="L26" s="178"/>
      <c r="M26" s="178"/>
      <c r="N26" s="179"/>
      <c r="O26" s="655"/>
      <c r="P26" s="656"/>
      <c r="Q26" s="656"/>
      <c r="R26" s="656"/>
      <c r="S26" s="656"/>
      <c r="T26" s="657"/>
      <c r="U26" s="652"/>
      <c r="V26" s="653"/>
      <c r="W26" s="653"/>
      <c r="X26" s="653"/>
      <c r="Y26" s="653"/>
      <c r="Z26" s="654"/>
      <c r="AA26" s="655"/>
      <c r="AB26" s="656"/>
      <c r="AC26" s="656"/>
      <c r="AD26" s="656"/>
      <c r="AE26" s="656"/>
      <c r="AF26" s="657"/>
      <c r="AG26" s="652"/>
      <c r="AH26" s="653"/>
      <c r="AI26" s="653"/>
      <c r="AJ26" s="653"/>
      <c r="AK26" s="653"/>
      <c r="AL26" s="654"/>
    </row>
    <row r="27" spans="1:38" x14ac:dyDescent="0.4">
      <c r="A27" s="1" t="s">
        <v>927</v>
      </c>
      <c r="D27" s="180" t="s">
        <v>928</v>
      </c>
      <c r="E27" s="178"/>
      <c r="F27" s="178"/>
      <c r="G27" s="178"/>
      <c r="H27" s="178"/>
      <c r="I27" s="178"/>
      <c r="J27" s="178"/>
      <c r="K27" s="178"/>
      <c r="L27" s="178"/>
      <c r="M27" s="178"/>
      <c r="N27" s="179"/>
      <c r="O27" s="655"/>
      <c r="P27" s="656"/>
      <c r="Q27" s="656"/>
      <c r="R27" s="656"/>
      <c r="S27" s="656"/>
      <c r="T27" s="657"/>
      <c r="U27" s="652"/>
      <c r="V27" s="653"/>
      <c r="W27" s="653"/>
      <c r="X27" s="653"/>
      <c r="Y27" s="653"/>
      <c r="Z27" s="654"/>
      <c r="AA27" s="655"/>
      <c r="AB27" s="656"/>
      <c r="AC27" s="656"/>
      <c r="AD27" s="656"/>
      <c r="AE27" s="656"/>
      <c r="AF27" s="657"/>
      <c r="AG27" s="652"/>
      <c r="AH27" s="653"/>
      <c r="AI27" s="653"/>
      <c r="AJ27" s="653"/>
      <c r="AK27" s="653"/>
      <c r="AL27" s="654"/>
    </row>
    <row r="28" spans="1:38" x14ac:dyDescent="0.4">
      <c r="A28" s="1" t="s">
        <v>929</v>
      </c>
      <c r="D28" s="180" t="s">
        <v>930</v>
      </c>
      <c r="E28" s="178"/>
      <c r="F28" s="178"/>
      <c r="G28" s="178"/>
      <c r="H28" s="178"/>
      <c r="I28" s="178"/>
      <c r="J28" s="178"/>
      <c r="K28" s="178"/>
      <c r="L28" s="178"/>
      <c r="M28" s="178"/>
      <c r="N28" s="179"/>
      <c r="O28" s="655"/>
      <c r="P28" s="656"/>
      <c r="Q28" s="656"/>
      <c r="R28" s="656"/>
      <c r="S28" s="656"/>
      <c r="T28" s="657"/>
      <c r="U28" s="652"/>
      <c r="V28" s="653"/>
      <c r="W28" s="653"/>
      <c r="X28" s="653"/>
      <c r="Y28" s="653"/>
      <c r="Z28" s="654"/>
      <c r="AA28" s="655"/>
      <c r="AB28" s="656"/>
      <c r="AC28" s="656"/>
      <c r="AD28" s="656"/>
      <c r="AE28" s="656"/>
      <c r="AF28" s="657"/>
      <c r="AG28" s="652"/>
      <c r="AH28" s="653"/>
      <c r="AI28" s="653"/>
      <c r="AJ28" s="653"/>
      <c r="AK28" s="653"/>
      <c r="AL28" s="654"/>
    </row>
    <row r="29" spans="1:38" x14ac:dyDescent="0.4">
      <c r="A29" s="1" t="s">
        <v>931</v>
      </c>
      <c r="D29" s="180" t="s">
        <v>932</v>
      </c>
      <c r="E29" s="178"/>
      <c r="F29" s="178"/>
      <c r="G29" s="178"/>
      <c r="H29" s="178"/>
      <c r="I29" s="178"/>
      <c r="J29" s="178"/>
      <c r="K29" s="178"/>
      <c r="L29" s="178"/>
      <c r="M29" s="178"/>
      <c r="N29" s="179"/>
      <c r="O29" s="655"/>
      <c r="P29" s="656"/>
      <c r="Q29" s="656"/>
      <c r="R29" s="656"/>
      <c r="S29" s="656"/>
      <c r="T29" s="657"/>
      <c r="U29" s="652"/>
      <c r="V29" s="653"/>
      <c r="W29" s="653"/>
      <c r="X29" s="653"/>
      <c r="Y29" s="653"/>
      <c r="Z29" s="654"/>
      <c r="AA29" s="655"/>
      <c r="AB29" s="656"/>
      <c r="AC29" s="656"/>
      <c r="AD29" s="656"/>
      <c r="AE29" s="656"/>
      <c r="AF29" s="657"/>
      <c r="AG29" s="652"/>
      <c r="AH29" s="653"/>
      <c r="AI29" s="653"/>
      <c r="AJ29" s="653"/>
      <c r="AK29" s="653"/>
      <c r="AL29" s="654"/>
    </row>
    <row r="30" spans="1:38" x14ac:dyDescent="0.4">
      <c r="A30" s="1" t="s">
        <v>933</v>
      </c>
      <c r="D30" s="180" t="s">
        <v>934</v>
      </c>
      <c r="E30" s="178"/>
      <c r="F30" s="178"/>
      <c r="G30" s="178"/>
      <c r="H30" s="178"/>
      <c r="I30" s="178"/>
      <c r="J30" s="178"/>
      <c r="K30" s="178"/>
      <c r="L30" s="178"/>
      <c r="M30" s="178"/>
      <c r="N30" s="179"/>
      <c r="O30" s="655">
        <v>1229479</v>
      </c>
      <c r="P30" s="656"/>
      <c r="Q30" s="656"/>
      <c r="R30" s="656"/>
      <c r="S30" s="656"/>
      <c r="T30" s="657"/>
      <c r="U30" s="652"/>
      <c r="V30" s="653"/>
      <c r="W30" s="653"/>
      <c r="X30" s="653"/>
      <c r="Y30" s="653"/>
      <c r="Z30" s="654"/>
      <c r="AA30" s="655">
        <v>-1271019</v>
      </c>
      <c r="AB30" s="656"/>
      <c r="AC30" s="656"/>
      <c r="AD30" s="656"/>
      <c r="AE30" s="656"/>
      <c r="AF30" s="657"/>
      <c r="AG30" s="652"/>
      <c r="AH30" s="653"/>
      <c r="AI30" s="653"/>
      <c r="AJ30" s="653"/>
      <c r="AK30" s="653"/>
      <c r="AL30" s="654"/>
    </row>
    <row r="31" spans="1:38" x14ac:dyDescent="0.4">
      <c r="A31" s="1" t="s">
        <v>935</v>
      </c>
      <c r="D31" s="199" t="s">
        <v>936</v>
      </c>
      <c r="E31" s="178"/>
      <c r="F31" s="178"/>
      <c r="G31" s="178"/>
      <c r="H31" s="178"/>
      <c r="I31" s="178"/>
      <c r="J31" s="178"/>
      <c r="K31" s="178"/>
      <c r="L31" s="178"/>
      <c r="M31" s="178"/>
      <c r="N31" s="179"/>
      <c r="O31" s="655"/>
      <c r="P31" s="656"/>
      <c r="Q31" s="656"/>
      <c r="R31" s="656"/>
      <c r="S31" s="656"/>
      <c r="T31" s="657"/>
      <c r="U31" s="652"/>
      <c r="V31" s="653"/>
      <c r="W31" s="653"/>
      <c r="X31" s="653"/>
      <c r="Y31" s="653"/>
      <c r="Z31" s="654"/>
      <c r="AA31" s="655"/>
      <c r="AB31" s="656"/>
      <c r="AC31" s="656"/>
      <c r="AD31" s="656"/>
      <c r="AE31" s="656"/>
      <c r="AF31" s="657"/>
      <c r="AG31" s="652"/>
      <c r="AH31" s="653"/>
      <c r="AI31" s="653"/>
      <c r="AJ31" s="653"/>
      <c r="AK31" s="653"/>
      <c r="AL31" s="654"/>
    </row>
    <row r="32" spans="1:38" x14ac:dyDescent="0.4">
      <c r="A32" s="1" t="s">
        <v>937</v>
      </c>
      <c r="D32" s="199" t="s">
        <v>938</v>
      </c>
      <c r="E32" s="178"/>
      <c r="F32" s="178"/>
      <c r="G32" s="178"/>
      <c r="H32" s="178"/>
      <c r="I32" s="178"/>
      <c r="J32" s="178"/>
      <c r="K32" s="178"/>
      <c r="L32" s="178"/>
      <c r="M32" s="178"/>
      <c r="N32" s="179"/>
      <c r="O32" s="655"/>
      <c r="P32" s="656"/>
      <c r="Q32" s="656"/>
      <c r="R32" s="656"/>
      <c r="S32" s="656"/>
      <c r="T32" s="657"/>
      <c r="U32" s="652"/>
      <c r="V32" s="653"/>
      <c r="W32" s="653"/>
      <c r="X32" s="653"/>
      <c r="Y32" s="653"/>
      <c r="Z32" s="654"/>
      <c r="AA32" s="655"/>
      <c r="AB32" s="656"/>
      <c r="AC32" s="656"/>
      <c r="AD32" s="656"/>
      <c r="AE32" s="656"/>
      <c r="AF32" s="657"/>
      <c r="AG32" s="652"/>
      <c r="AH32" s="653"/>
      <c r="AI32" s="653"/>
      <c r="AJ32" s="653"/>
      <c r="AK32" s="653"/>
      <c r="AL32" s="654"/>
    </row>
    <row r="33" spans="1:39" x14ac:dyDescent="0.4">
      <c r="A33" s="1" t="s">
        <v>939</v>
      </c>
      <c r="D33" s="180" t="s">
        <v>940</v>
      </c>
      <c r="E33" s="178"/>
      <c r="F33" s="178"/>
      <c r="G33" s="178"/>
      <c r="H33" s="178"/>
      <c r="I33" s="178"/>
      <c r="J33" s="178"/>
      <c r="K33" s="178"/>
      <c r="L33" s="178"/>
      <c r="M33" s="178"/>
      <c r="N33" s="179"/>
      <c r="O33" s="655">
        <v>272249648</v>
      </c>
      <c r="P33" s="656"/>
      <c r="Q33" s="656"/>
      <c r="R33" s="656"/>
      <c r="S33" s="656"/>
      <c r="T33" s="657"/>
      <c r="U33" s="652"/>
      <c r="V33" s="653"/>
      <c r="W33" s="653"/>
      <c r="X33" s="653"/>
      <c r="Y33" s="653"/>
      <c r="Z33" s="654"/>
      <c r="AA33" s="655">
        <v>-272249648</v>
      </c>
      <c r="AB33" s="656"/>
      <c r="AC33" s="656"/>
      <c r="AD33" s="656"/>
      <c r="AE33" s="656"/>
      <c r="AF33" s="657"/>
      <c r="AG33" s="652"/>
      <c r="AH33" s="653"/>
      <c r="AI33" s="653"/>
      <c r="AJ33" s="653"/>
      <c r="AK33" s="653"/>
      <c r="AL33" s="654"/>
    </row>
    <row r="34" spans="1:39" x14ac:dyDescent="0.4">
      <c r="A34" s="1" t="s">
        <v>941</v>
      </c>
      <c r="D34" s="180" t="s">
        <v>942</v>
      </c>
      <c r="E34" s="178"/>
      <c r="F34" s="178"/>
      <c r="G34" s="178"/>
      <c r="H34" s="178"/>
      <c r="I34" s="178"/>
      <c r="J34" s="178"/>
      <c r="K34" s="178"/>
      <c r="L34" s="178"/>
      <c r="M34" s="178"/>
      <c r="N34" s="179"/>
      <c r="O34" s="655">
        <f>-37233926-69476144</f>
        <v>-106710070</v>
      </c>
      <c r="P34" s="656"/>
      <c r="Q34" s="656"/>
      <c r="R34" s="656"/>
      <c r="S34" s="656"/>
      <c r="T34" s="657"/>
      <c r="U34" s="652"/>
      <c r="V34" s="653"/>
      <c r="W34" s="653"/>
      <c r="X34" s="653"/>
      <c r="Y34" s="653"/>
      <c r="Z34" s="654"/>
      <c r="AA34" s="655">
        <v>-6188664</v>
      </c>
      <c r="AB34" s="656"/>
      <c r="AC34" s="656"/>
      <c r="AD34" s="656"/>
      <c r="AE34" s="656"/>
      <c r="AF34" s="657"/>
      <c r="AG34" s="652"/>
      <c r="AH34" s="653"/>
      <c r="AI34" s="653"/>
      <c r="AJ34" s="653"/>
      <c r="AK34" s="653"/>
      <c r="AL34" s="654"/>
      <c r="AM34" s="1" t="s">
        <v>1195</v>
      </c>
    </row>
    <row r="35" spans="1:39" x14ac:dyDescent="0.4">
      <c r="A35" s="1" t="s">
        <v>943</v>
      </c>
      <c r="D35" s="180" t="s">
        <v>944</v>
      </c>
      <c r="E35" s="178"/>
      <c r="F35" s="178"/>
      <c r="G35" s="178"/>
      <c r="H35" s="178"/>
      <c r="I35" s="178"/>
      <c r="J35" s="178"/>
      <c r="K35" s="178"/>
      <c r="L35" s="178"/>
      <c r="M35" s="178"/>
      <c r="N35" s="179"/>
      <c r="O35" s="655"/>
      <c r="P35" s="656"/>
      <c r="Q35" s="656"/>
      <c r="R35" s="656"/>
      <c r="S35" s="656"/>
      <c r="T35" s="657"/>
      <c r="U35" s="652"/>
      <c r="V35" s="653"/>
      <c r="W35" s="653"/>
      <c r="X35" s="653"/>
      <c r="Y35" s="653"/>
      <c r="Z35" s="654"/>
      <c r="AA35" s="655"/>
      <c r="AB35" s="656"/>
      <c r="AC35" s="656"/>
      <c r="AD35" s="656"/>
      <c r="AE35" s="656"/>
      <c r="AF35" s="657"/>
      <c r="AG35" s="652"/>
      <c r="AH35" s="653"/>
      <c r="AI35" s="653"/>
      <c r="AJ35" s="653"/>
      <c r="AK35" s="653"/>
      <c r="AL35" s="654"/>
    </row>
    <row r="36" spans="1:39" x14ac:dyDescent="0.4">
      <c r="A36" s="1" t="s">
        <v>945</v>
      </c>
      <c r="D36" s="180" t="s">
        <v>946</v>
      </c>
      <c r="E36" s="178"/>
      <c r="F36" s="178"/>
      <c r="G36" s="178"/>
      <c r="H36" s="178"/>
      <c r="I36" s="178"/>
      <c r="J36" s="178"/>
      <c r="K36" s="178"/>
      <c r="L36" s="178"/>
      <c r="M36" s="178"/>
      <c r="N36" s="179"/>
      <c r="O36" s="655"/>
      <c r="P36" s="656"/>
      <c r="Q36" s="656"/>
      <c r="R36" s="656"/>
      <c r="S36" s="656"/>
      <c r="T36" s="657"/>
      <c r="U36" s="652"/>
      <c r="V36" s="653"/>
      <c r="W36" s="653"/>
      <c r="X36" s="653"/>
      <c r="Y36" s="653"/>
      <c r="Z36" s="654"/>
      <c r="AA36" s="655"/>
      <c r="AB36" s="656"/>
      <c r="AC36" s="656"/>
      <c r="AD36" s="656"/>
      <c r="AE36" s="656"/>
      <c r="AF36" s="657"/>
      <c r="AG36" s="652"/>
      <c r="AH36" s="653"/>
      <c r="AI36" s="653"/>
      <c r="AJ36" s="653"/>
      <c r="AK36" s="653"/>
      <c r="AL36" s="654"/>
    </row>
    <row r="37" spans="1:39" x14ac:dyDescent="0.4">
      <c r="A37" s="1" t="s">
        <v>947</v>
      </c>
      <c r="D37" s="180" t="s">
        <v>948</v>
      </c>
      <c r="E37" s="178"/>
      <c r="F37" s="178"/>
      <c r="G37" s="178"/>
      <c r="H37" s="178"/>
      <c r="I37" s="178"/>
      <c r="J37" s="178"/>
      <c r="K37" s="178"/>
      <c r="L37" s="178"/>
      <c r="M37" s="178"/>
      <c r="N37" s="179"/>
      <c r="O37" s="655"/>
      <c r="P37" s="656"/>
      <c r="Q37" s="656"/>
      <c r="R37" s="656"/>
      <c r="S37" s="656"/>
      <c r="T37" s="657"/>
      <c r="U37" s="652"/>
      <c r="V37" s="653"/>
      <c r="W37" s="653"/>
      <c r="X37" s="653"/>
      <c r="Y37" s="653"/>
      <c r="Z37" s="654"/>
      <c r="AA37" s="655"/>
      <c r="AB37" s="656"/>
      <c r="AC37" s="656"/>
      <c r="AD37" s="656"/>
      <c r="AE37" s="656"/>
      <c r="AF37" s="657"/>
      <c r="AG37" s="652"/>
      <c r="AH37" s="653"/>
      <c r="AI37" s="653"/>
      <c r="AJ37" s="653"/>
      <c r="AK37" s="653"/>
      <c r="AL37" s="654"/>
    </row>
    <row r="38" spans="1:39" x14ac:dyDescent="0.4">
      <c r="A38" s="1" t="s">
        <v>949</v>
      </c>
      <c r="D38" s="180" t="s">
        <v>950</v>
      </c>
      <c r="E38" s="178"/>
      <c r="F38" s="178"/>
      <c r="G38" s="178"/>
      <c r="H38" s="178"/>
      <c r="I38" s="178"/>
      <c r="J38" s="178"/>
      <c r="K38" s="178"/>
      <c r="L38" s="178"/>
      <c r="M38" s="178"/>
      <c r="N38" s="179"/>
      <c r="O38" s="655">
        <v>122000000</v>
      </c>
      <c r="P38" s="656"/>
      <c r="Q38" s="656"/>
      <c r="R38" s="656"/>
      <c r="S38" s="656"/>
      <c r="T38" s="657"/>
      <c r="U38" s="652"/>
      <c r="V38" s="653"/>
      <c r="W38" s="653"/>
      <c r="X38" s="653"/>
      <c r="Y38" s="653"/>
      <c r="Z38" s="654"/>
      <c r="AA38" s="655">
        <v>417000000</v>
      </c>
      <c r="AB38" s="656"/>
      <c r="AC38" s="656"/>
      <c r="AD38" s="656"/>
      <c r="AE38" s="656"/>
      <c r="AF38" s="657"/>
      <c r="AG38" s="652"/>
      <c r="AH38" s="653"/>
      <c r="AI38" s="653"/>
      <c r="AJ38" s="653"/>
      <c r="AK38" s="653"/>
      <c r="AL38" s="654"/>
    </row>
    <row r="39" spans="1:39" x14ac:dyDescent="0.4">
      <c r="A39" s="1" t="s">
        <v>951</v>
      </c>
      <c r="D39" s="180" t="s">
        <v>952</v>
      </c>
      <c r="E39" s="178"/>
      <c r="F39" s="178"/>
      <c r="G39" s="178"/>
      <c r="H39" s="178"/>
      <c r="I39" s="178"/>
      <c r="J39" s="178"/>
      <c r="K39" s="178"/>
      <c r="L39" s="178"/>
      <c r="M39" s="178"/>
      <c r="N39" s="179"/>
      <c r="O39" s="655"/>
      <c r="P39" s="656"/>
      <c r="Q39" s="656"/>
      <c r="R39" s="656"/>
      <c r="S39" s="656"/>
      <c r="T39" s="657"/>
      <c r="U39" s="652"/>
      <c r="V39" s="653"/>
      <c r="W39" s="653"/>
      <c r="X39" s="653"/>
      <c r="Y39" s="653"/>
      <c r="Z39" s="654"/>
      <c r="AA39" s="655"/>
      <c r="AB39" s="656"/>
      <c r="AC39" s="656"/>
      <c r="AD39" s="656"/>
      <c r="AE39" s="656"/>
      <c r="AF39" s="657"/>
      <c r="AG39" s="652"/>
      <c r="AH39" s="653"/>
      <c r="AI39" s="653"/>
      <c r="AJ39" s="653"/>
      <c r="AK39" s="653"/>
      <c r="AL39" s="654"/>
    </row>
    <row r="40" spans="1:39" x14ac:dyDescent="0.4">
      <c r="A40" s="1" t="s">
        <v>953</v>
      </c>
      <c r="D40" s="180" t="s">
        <v>954</v>
      </c>
      <c r="E40" s="178"/>
      <c r="F40" s="178"/>
      <c r="G40" s="178"/>
      <c r="H40" s="178"/>
      <c r="I40" s="178"/>
      <c r="J40" s="178"/>
      <c r="K40" s="178"/>
      <c r="L40" s="178"/>
      <c r="M40" s="178"/>
      <c r="N40" s="179"/>
      <c r="O40" s="655">
        <v>8480460977</v>
      </c>
      <c r="P40" s="656"/>
      <c r="Q40" s="656"/>
      <c r="R40" s="656"/>
      <c r="S40" s="656"/>
      <c r="T40" s="657"/>
      <c r="U40" s="652"/>
      <c r="V40" s="653"/>
      <c r="W40" s="653"/>
      <c r="X40" s="653"/>
      <c r="Y40" s="653"/>
      <c r="Z40" s="654"/>
      <c r="AA40" s="655">
        <v>13467340</v>
      </c>
      <c r="AB40" s="656"/>
      <c r="AC40" s="656"/>
      <c r="AD40" s="656"/>
      <c r="AE40" s="656"/>
      <c r="AF40" s="657"/>
      <c r="AG40" s="652"/>
      <c r="AH40" s="653"/>
      <c r="AI40" s="653"/>
      <c r="AJ40" s="653"/>
      <c r="AK40" s="653"/>
      <c r="AL40" s="654"/>
    </row>
    <row r="41" spans="1:39" x14ac:dyDescent="0.4">
      <c r="A41" s="1" t="s">
        <v>955</v>
      </c>
      <c r="D41" s="180" t="s">
        <v>956</v>
      </c>
      <c r="E41" s="178"/>
      <c r="F41" s="178"/>
      <c r="G41" s="178"/>
      <c r="H41" s="178"/>
      <c r="I41" s="178"/>
      <c r="J41" s="178"/>
      <c r="K41" s="178"/>
      <c r="L41" s="178"/>
      <c r="M41" s="178"/>
      <c r="N41" s="179"/>
      <c r="O41" s="655">
        <v>31181232</v>
      </c>
      <c r="P41" s="656"/>
      <c r="Q41" s="656"/>
      <c r="R41" s="656"/>
      <c r="S41" s="656"/>
      <c r="T41" s="657"/>
      <c r="U41" s="652"/>
      <c r="V41" s="653"/>
      <c r="W41" s="653"/>
      <c r="X41" s="653"/>
      <c r="Y41" s="653"/>
      <c r="Z41" s="654"/>
      <c r="AA41" s="655">
        <v>18195652</v>
      </c>
      <c r="AB41" s="656"/>
      <c r="AC41" s="656"/>
      <c r="AD41" s="656"/>
      <c r="AE41" s="656"/>
      <c r="AF41" s="657"/>
      <c r="AG41" s="652"/>
      <c r="AH41" s="653"/>
      <c r="AI41" s="653"/>
      <c r="AJ41" s="653"/>
      <c r="AK41" s="653"/>
      <c r="AL41" s="654"/>
    </row>
    <row r="42" spans="1:39" x14ac:dyDescent="0.4">
      <c r="A42" s="1" t="s">
        <v>957</v>
      </c>
      <c r="D42" s="180" t="s">
        <v>958</v>
      </c>
      <c r="E42" s="178"/>
      <c r="F42" s="178"/>
      <c r="G42" s="178"/>
      <c r="H42" s="178"/>
      <c r="I42" s="178"/>
      <c r="J42" s="178"/>
      <c r="K42" s="178"/>
      <c r="L42" s="178"/>
      <c r="M42" s="178"/>
      <c r="N42" s="179"/>
      <c r="O42" s="655"/>
      <c r="P42" s="656"/>
      <c r="Q42" s="656"/>
      <c r="R42" s="656"/>
      <c r="S42" s="656"/>
      <c r="T42" s="657"/>
      <c r="U42" s="652"/>
      <c r="V42" s="653"/>
      <c r="W42" s="653"/>
      <c r="X42" s="653"/>
      <c r="Y42" s="653"/>
      <c r="Z42" s="654"/>
      <c r="AA42" s="655"/>
      <c r="AB42" s="656"/>
      <c r="AC42" s="656"/>
      <c r="AD42" s="656"/>
      <c r="AE42" s="656"/>
      <c r="AF42" s="657"/>
      <c r="AG42" s="652"/>
      <c r="AH42" s="653"/>
      <c r="AI42" s="653"/>
      <c r="AJ42" s="653"/>
      <c r="AK42" s="653"/>
      <c r="AL42" s="654"/>
    </row>
    <row r="43" spans="1:39" x14ac:dyDescent="0.4">
      <c r="A43" s="1" t="s">
        <v>959</v>
      </c>
      <c r="D43" s="180" t="s">
        <v>960</v>
      </c>
      <c r="E43" s="178"/>
      <c r="F43" s="178"/>
      <c r="G43" s="178"/>
      <c r="H43" s="178"/>
      <c r="I43" s="178"/>
      <c r="J43" s="178"/>
      <c r="K43" s="178"/>
      <c r="L43" s="178"/>
      <c r="M43" s="178"/>
      <c r="N43" s="179"/>
      <c r="O43" s="655"/>
      <c r="P43" s="656"/>
      <c r="Q43" s="656"/>
      <c r="R43" s="656"/>
      <c r="S43" s="656"/>
      <c r="T43" s="657"/>
      <c r="U43" s="652"/>
      <c r="V43" s="653"/>
      <c r="W43" s="653"/>
      <c r="X43" s="653"/>
      <c r="Y43" s="653"/>
      <c r="Z43" s="654"/>
      <c r="AA43" s="655"/>
      <c r="AB43" s="656"/>
      <c r="AC43" s="656"/>
      <c r="AD43" s="656"/>
      <c r="AE43" s="656"/>
      <c r="AF43" s="657"/>
      <c r="AG43" s="652"/>
      <c r="AH43" s="653"/>
      <c r="AI43" s="653"/>
      <c r="AJ43" s="653"/>
      <c r="AK43" s="653"/>
      <c r="AL43" s="654"/>
    </row>
    <row r="44" spans="1:39" x14ac:dyDescent="0.4">
      <c r="A44" s="1" t="s">
        <v>961</v>
      </c>
      <c r="D44" s="180" t="s">
        <v>962</v>
      </c>
      <c r="E44" s="178"/>
      <c r="F44" s="178"/>
      <c r="G44" s="178"/>
      <c r="H44" s="178"/>
      <c r="I44" s="178"/>
      <c r="J44" s="178"/>
      <c r="K44" s="178"/>
      <c r="L44" s="178"/>
      <c r="M44" s="178"/>
      <c r="N44" s="179"/>
      <c r="O44" s="655"/>
      <c r="P44" s="656"/>
      <c r="Q44" s="656"/>
      <c r="R44" s="656"/>
      <c r="S44" s="656"/>
      <c r="T44" s="657"/>
      <c r="U44" s="652"/>
      <c r="V44" s="653"/>
      <c r="W44" s="653"/>
      <c r="X44" s="653"/>
      <c r="Y44" s="653"/>
      <c r="Z44" s="654"/>
      <c r="AA44" s="655"/>
      <c r="AB44" s="656"/>
      <c r="AC44" s="656"/>
      <c r="AD44" s="656"/>
      <c r="AE44" s="656"/>
      <c r="AF44" s="657"/>
      <c r="AG44" s="652"/>
      <c r="AH44" s="653"/>
      <c r="AI44" s="653"/>
      <c r="AJ44" s="653"/>
      <c r="AK44" s="653"/>
      <c r="AL44" s="654"/>
    </row>
    <row r="45" spans="1:39" x14ac:dyDescent="0.4">
      <c r="A45" s="1" t="s">
        <v>963</v>
      </c>
      <c r="D45" s="180" t="s">
        <v>964</v>
      </c>
      <c r="E45" s="178"/>
      <c r="F45" s="178"/>
      <c r="G45" s="178"/>
      <c r="H45" s="178"/>
      <c r="I45" s="178"/>
      <c r="J45" s="178"/>
      <c r="K45" s="178"/>
      <c r="L45" s="178"/>
      <c r="M45" s="178"/>
      <c r="N45" s="179"/>
      <c r="O45" s="655"/>
      <c r="P45" s="656"/>
      <c r="Q45" s="656"/>
      <c r="R45" s="656"/>
      <c r="S45" s="656"/>
      <c r="T45" s="657"/>
      <c r="U45" s="652"/>
      <c r="V45" s="653"/>
      <c r="W45" s="653"/>
      <c r="X45" s="653"/>
      <c r="Y45" s="653"/>
      <c r="Z45" s="654"/>
      <c r="AA45" s="655"/>
      <c r="AB45" s="656"/>
      <c r="AC45" s="656"/>
      <c r="AD45" s="656"/>
      <c r="AE45" s="656"/>
      <c r="AF45" s="657"/>
      <c r="AG45" s="652"/>
      <c r="AH45" s="653"/>
      <c r="AI45" s="653"/>
      <c r="AJ45" s="653"/>
      <c r="AK45" s="653"/>
      <c r="AL45" s="654"/>
    </row>
    <row r="46" spans="1:39" x14ac:dyDescent="0.4">
      <c r="A46" s="1" t="s">
        <v>965</v>
      </c>
      <c r="D46" s="180" t="s">
        <v>920</v>
      </c>
      <c r="E46" s="178"/>
      <c r="F46" s="178"/>
      <c r="G46" s="178"/>
      <c r="H46" s="178"/>
      <c r="I46" s="178"/>
      <c r="J46" s="178"/>
      <c r="K46" s="178"/>
      <c r="L46" s="178"/>
      <c r="M46" s="178"/>
      <c r="N46" s="179"/>
      <c r="O46" s="655">
        <f>-95504+152940</f>
        <v>57436</v>
      </c>
      <c r="P46" s="656"/>
      <c r="Q46" s="656"/>
      <c r="R46" s="656"/>
      <c r="S46" s="656"/>
      <c r="T46" s="657"/>
      <c r="U46" s="652"/>
      <c r="V46" s="653"/>
      <c r="W46" s="653"/>
      <c r="X46" s="653"/>
      <c r="Y46" s="653"/>
      <c r="Z46" s="654"/>
      <c r="AA46" s="655">
        <v>-2750092</v>
      </c>
      <c r="AB46" s="656"/>
      <c r="AC46" s="656"/>
      <c r="AD46" s="656"/>
      <c r="AE46" s="656"/>
      <c r="AF46" s="657"/>
      <c r="AG46" s="652"/>
      <c r="AH46" s="653"/>
      <c r="AI46" s="653"/>
      <c r="AJ46" s="653"/>
      <c r="AK46" s="653"/>
      <c r="AL46" s="654"/>
      <c r="AM46" s="1" t="s">
        <v>1131</v>
      </c>
    </row>
    <row r="47" spans="1:39" x14ac:dyDescent="0.4">
      <c r="A47" s="1" t="s">
        <v>966</v>
      </c>
      <c r="D47" s="177" t="s">
        <v>967</v>
      </c>
      <c r="E47" s="178"/>
      <c r="F47" s="178"/>
      <c r="G47" s="178"/>
      <c r="H47" s="178"/>
      <c r="I47" s="178"/>
      <c r="J47" s="178"/>
      <c r="K47" s="178"/>
      <c r="L47" s="178"/>
      <c r="M47" s="178"/>
      <c r="N47" s="179"/>
      <c r="O47" s="652"/>
      <c r="P47" s="653"/>
      <c r="Q47" s="653"/>
      <c r="R47" s="653"/>
      <c r="S47" s="653"/>
      <c r="T47" s="654"/>
      <c r="U47" s="655"/>
      <c r="V47" s="656"/>
      <c r="W47" s="656"/>
      <c r="X47" s="656"/>
      <c r="Y47" s="656"/>
      <c r="Z47" s="657"/>
      <c r="AA47" s="652"/>
      <c r="AB47" s="653"/>
      <c r="AC47" s="653"/>
      <c r="AD47" s="653"/>
      <c r="AE47" s="653"/>
      <c r="AF47" s="654"/>
      <c r="AG47" s="655"/>
      <c r="AH47" s="656"/>
      <c r="AI47" s="656"/>
      <c r="AJ47" s="656"/>
      <c r="AK47" s="656"/>
      <c r="AL47" s="657"/>
    </row>
    <row r="48" spans="1:39" x14ac:dyDescent="0.4">
      <c r="A48" s="1" t="s">
        <v>968</v>
      </c>
      <c r="D48" s="177" t="s">
        <v>969</v>
      </c>
      <c r="E48" s="178"/>
      <c r="F48" s="178"/>
      <c r="G48" s="178"/>
      <c r="H48" s="178"/>
      <c r="I48" s="178"/>
      <c r="J48" s="178"/>
      <c r="K48" s="178"/>
      <c r="L48" s="178"/>
      <c r="M48" s="178"/>
      <c r="N48" s="179"/>
      <c r="O48" s="652"/>
      <c r="P48" s="653"/>
      <c r="Q48" s="653"/>
      <c r="R48" s="653"/>
      <c r="S48" s="653"/>
      <c r="T48" s="654"/>
      <c r="U48" s="655"/>
      <c r="V48" s="656"/>
      <c r="W48" s="656"/>
      <c r="X48" s="656"/>
      <c r="Y48" s="656"/>
      <c r="Z48" s="657"/>
      <c r="AA48" s="652"/>
      <c r="AB48" s="653"/>
      <c r="AC48" s="653"/>
      <c r="AD48" s="653"/>
      <c r="AE48" s="653"/>
      <c r="AF48" s="654"/>
      <c r="AG48" s="655"/>
      <c r="AH48" s="656"/>
      <c r="AI48" s="656"/>
      <c r="AJ48" s="656"/>
      <c r="AK48" s="656"/>
      <c r="AL48" s="657"/>
    </row>
    <row r="49" spans="1:38" x14ac:dyDescent="0.4">
      <c r="A49" s="1" t="s">
        <v>970</v>
      </c>
      <c r="D49" s="177" t="s">
        <v>971</v>
      </c>
      <c r="E49" s="178"/>
      <c r="F49" s="178"/>
      <c r="G49" s="178"/>
      <c r="H49" s="178"/>
      <c r="I49" s="178"/>
      <c r="J49" s="178"/>
      <c r="K49" s="178"/>
      <c r="L49" s="178"/>
      <c r="M49" s="178"/>
      <c r="N49" s="179"/>
      <c r="O49" s="652"/>
      <c r="P49" s="653"/>
      <c r="Q49" s="653"/>
      <c r="R49" s="653"/>
      <c r="S49" s="653"/>
      <c r="T49" s="654"/>
      <c r="U49" s="655"/>
      <c r="V49" s="656"/>
      <c r="W49" s="656"/>
      <c r="X49" s="656"/>
      <c r="Y49" s="656"/>
      <c r="Z49" s="657"/>
      <c r="AA49" s="652"/>
      <c r="AB49" s="653"/>
      <c r="AC49" s="653"/>
      <c r="AD49" s="653"/>
      <c r="AE49" s="653"/>
      <c r="AF49" s="654"/>
      <c r="AG49" s="655"/>
      <c r="AH49" s="656"/>
      <c r="AI49" s="656"/>
      <c r="AJ49" s="656"/>
      <c r="AK49" s="656"/>
      <c r="AL49" s="657"/>
    </row>
    <row r="50" spans="1:38" x14ac:dyDescent="0.4">
      <c r="A50" s="1" t="s">
        <v>972</v>
      </c>
      <c r="D50" s="177" t="s">
        <v>973</v>
      </c>
      <c r="E50" s="178"/>
      <c r="F50" s="178"/>
      <c r="G50" s="178"/>
      <c r="H50" s="178"/>
      <c r="I50" s="178"/>
      <c r="J50" s="178"/>
      <c r="K50" s="178"/>
      <c r="L50" s="178"/>
      <c r="M50" s="178"/>
      <c r="N50" s="179"/>
      <c r="O50" s="652"/>
      <c r="P50" s="653"/>
      <c r="Q50" s="653"/>
      <c r="R50" s="653"/>
      <c r="S50" s="653"/>
      <c r="T50" s="654"/>
      <c r="U50" s="655"/>
      <c r="V50" s="656"/>
      <c r="W50" s="656"/>
      <c r="X50" s="656"/>
      <c r="Y50" s="656"/>
      <c r="Z50" s="657"/>
      <c r="AA50" s="652"/>
      <c r="AB50" s="653"/>
      <c r="AC50" s="653"/>
      <c r="AD50" s="653"/>
      <c r="AE50" s="653"/>
      <c r="AF50" s="654"/>
      <c r="AG50" s="655"/>
      <c r="AH50" s="656"/>
      <c r="AI50" s="656"/>
      <c r="AJ50" s="656"/>
      <c r="AK50" s="656"/>
      <c r="AL50" s="657"/>
    </row>
    <row r="51" spans="1:38" x14ac:dyDescent="0.4">
      <c r="A51" s="1" t="s">
        <v>974</v>
      </c>
      <c r="D51" s="200" t="s">
        <v>1034</v>
      </c>
      <c r="E51" s="165"/>
      <c r="F51" s="165"/>
      <c r="G51" s="165"/>
      <c r="H51" s="165"/>
      <c r="I51" s="165"/>
      <c r="J51" s="165"/>
      <c r="K51" s="165"/>
      <c r="L51" s="165"/>
      <c r="M51" s="165"/>
      <c r="N51" s="201"/>
      <c r="O51" s="665"/>
      <c r="P51" s="666"/>
      <c r="Q51" s="666"/>
      <c r="R51" s="666"/>
      <c r="S51" s="666"/>
      <c r="T51" s="667"/>
      <c r="U51" s="665">
        <f>U52+U60</f>
        <v>-47777049961</v>
      </c>
      <c r="V51" s="666"/>
      <c r="W51" s="666"/>
      <c r="X51" s="666"/>
      <c r="Y51" s="666"/>
      <c r="Z51" s="667"/>
      <c r="AA51" s="665"/>
      <c r="AB51" s="666"/>
      <c r="AC51" s="666"/>
      <c r="AD51" s="666"/>
      <c r="AE51" s="666"/>
      <c r="AF51" s="667"/>
      <c r="AG51" s="665">
        <f>AG52+AG60</f>
        <v>-5480993505</v>
      </c>
      <c r="AH51" s="666"/>
      <c r="AI51" s="666"/>
      <c r="AJ51" s="666"/>
      <c r="AK51" s="666"/>
      <c r="AL51" s="667"/>
    </row>
    <row r="52" spans="1:38" x14ac:dyDescent="0.4">
      <c r="A52" s="1" t="s">
        <v>975</v>
      </c>
      <c r="D52" s="177" t="s">
        <v>976</v>
      </c>
      <c r="E52" s="178"/>
      <c r="F52" s="178"/>
      <c r="G52" s="178"/>
      <c r="H52" s="178"/>
      <c r="I52" s="178"/>
      <c r="J52" s="178"/>
      <c r="K52" s="178"/>
      <c r="L52" s="178"/>
      <c r="M52" s="178"/>
      <c r="N52" s="179"/>
      <c r="O52" s="652"/>
      <c r="P52" s="653"/>
      <c r="Q52" s="653"/>
      <c r="R52" s="653"/>
      <c r="S52" s="653"/>
      <c r="T52" s="654"/>
      <c r="U52" s="652">
        <f>SUM(O53:T59)</f>
        <v>0</v>
      </c>
      <c r="V52" s="653"/>
      <c r="W52" s="653"/>
      <c r="X52" s="653"/>
      <c r="Y52" s="653"/>
      <c r="Z52" s="654"/>
      <c r="AA52" s="652"/>
      <c r="AB52" s="653"/>
      <c r="AC52" s="653"/>
      <c r="AD52" s="653"/>
      <c r="AE52" s="653"/>
      <c r="AF52" s="654"/>
      <c r="AG52" s="652">
        <f>SUM(AA53:AF59)</f>
        <v>0</v>
      </c>
      <c r="AH52" s="653"/>
      <c r="AI52" s="653"/>
      <c r="AJ52" s="653"/>
      <c r="AK52" s="653"/>
      <c r="AL52" s="654"/>
    </row>
    <row r="53" spans="1:38" x14ac:dyDescent="0.4">
      <c r="A53" s="1" t="s">
        <v>977</v>
      </c>
      <c r="D53" s="180" t="s">
        <v>978</v>
      </c>
      <c r="E53" s="178"/>
      <c r="F53" s="178"/>
      <c r="G53" s="178"/>
      <c r="H53" s="178"/>
      <c r="I53" s="178"/>
      <c r="J53" s="178"/>
      <c r="K53" s="178"/>
      <c r="L53" s="178"/>
      <c r="M53" s="178"/>
      <c r="N53" s="179"/>
      <c r="O53" s="655"/>
      <c r="P53" s="656"/>
      <c r="Q53" s="656"/>
      <c r="R53" s="656"/>
      <c r="S53" s="656"/>
      <c r="T53" s="657"/>
      <c r="U53" s="652"/>
      <c r="V53" s="653"/>
      <c r="W53" s="653"/>
      <c r="X53" s="653"/>
      <c r="Y53" s="653"/>
      <c r="Z53" s="654"/>
      <c r="AA53" s="655"/>
      <c r="AB53" s="656"/>
      <c r="AC53" s="656"/>
      <c r="AD53" s="656"/>
      <c r="AE53" s="656"/>
      <c r="AF53" s="657"/>
      <c r="AG53" s="652"/>
      <c r="AH53" s="653"/>
      <c r="AI53" s="653"/>
      <c r="AJ53" s="653"/>
      <c r="AK53" s="653"/>
      <c r="AL53" s="654"/>
    </row>
    <row r="54" spans="1:38" x14ac:dyDescent="0.4">
      <c r="A54" s="1" t="s">
        <v>979</v>
      </c>
      <c r="D54" s="180" t="s">
        <v>980</v>
      </c>
      <c r="E54" s="178"/>
      <c r="F54" s="178"/>
      <c r="G54" s="178"/>
      <c r="H54" s="178"/>
      <c r="I54" s="178"/>
      <c r="J54" s="178"/>
      <c r="K54" s="178"/>
      <c r="L54" s="178"/>
      <c r="M54" s="178"/>
      <c r="N54" s="179"/>
      <c r="O54" s="655"/>
      <c r="P54" s="656"/>
      <c r="Q54" s="656"/>
      <c r="R54" s="656"/>
      <c r="S54" s="656"/>
      <c r="T54" s="657"/>
      <c r="U54" s="652"/>
      <c r="V54" s="653"/>
      <c r="W54" s="653"/>
      <c r="X54" s="653"/>
      <c r="Y54" s="653"/>
      <c r="Z54" s="654"/>
      <c r="AA54" s="655"/>
      <c r="AB54" s="656"/>
      <c r="AC54" s="656"/>
      <c r="AD54" s="656"/>
      <c r="AE54" s="656"/>
      <c r="AF54" s="657"/>
      <c r="AG54" s="652"/>
      <c r="AH54" s="653"/>
      <c r="AI54" s="653"/>
      <c r="AJ54" s="653"/>
      <c r="AK54" s="653"/>
      <c r="AL54" s="654"/>
    </row>
    <row r="55" spans="1:38" x14ac:dyDescent="0.4">
      <c r="A55" s="1" t="s">
        <v>981</v>
      </c>
      <c r="D55" s="180" t="s">
        <v>982</v>
      </c>
      <c r="E55" s="178"/>
      <c r="F55" s="178"/>
      <c r="G55" s="178"/>
      <c r="H55" s="178"/>
      <c r="I55" s="178"/>
      <c r="J55" s="178"/>
      <c r="K55" s="178"/>
      <c r="L55" s="178"/>
      <c r="M55" s="178"/>
      <c r="N55" s="179"/>
      <c r="O55" s="655"/>
      <c r="P55" s="656"/>
      <c r="Q55" s="656"/>
      <c r="R55" s="656"/>
      <c r="S55" s="656"/>
      <c r="T55" s="657"/>
      <c r="U55" s="652"/>
      <c r="V55" s="653"/>
      <c r="W55" s="653"/>
      <c r="X55" s="653"/>
      <c r="Y55" s="653"/>
      <c r="Z55" s="654"/>
      <c r="AA55" s="655"/>
      <c r="AB55" s="656"/>
      <c r="AC55" s="656"/>
      <c r="AD55" s="656"/>
      <c r="AE55" s="656"/>
      <c r="AF55" s="657"/>
      <c r="AG55" s="652"/>
      <c r="AH55" s="653"/>
      <c r="AI55" s="653"/>
      <c r="AJ55" s="653"/>
      <c r="AK55" s="653"/>
      <c r="AL55" s="654"/>
    </row>
    <row r="56" spans="1:38" x14ac:dyDescent="0.4">
      <c r="A56" s="1" t="s">
        <v>983</v>
      </c>
      <c r="D56" s="180" t="s">
        <v>984</v>
      </c>
      <c r="E56" s="178"/>
      <c r="F56" s="178"/>
      <c r="G56" s="178"/>
      <c r="H56" s="178"/>
      <c r="I56" s="178"/>
      <c r="J56" s="178"/>
      <c r="K56" s="178"/>
      <c r="L56" s="178"/>
      <c r="M56" s="178"/>
      <c r="N56" s="179"/>
      <c r="O56" s="655"/>
      <c r="P56" s="656"/>
      <c r="Q56" s="656"/>
      <c r="R56" s="656"/>
      <c r="S56" s="656"/>
      <c r="T56" s="657"/>
      <c r="U56" s="652"/>
      <c r="V56" s="653"/>
      <c r="W56" s="653"/>
      <c r="X56" s="653"/>
      <c r="Y56" s="653"/>
      <c r="Z56" s="654"/>
      <c r="AA56" s="655"/>
      <c r="AB56" s="656"/>
      <c r="AC56" s="656"/>
      <c r="AD56" s="656"/>
      <c r="AE56" s="656"/>
      <c r="AF56" s="657"/>
      <c r="AG56" s="652"/>
      <c r="AH56" s="653"/>
      <c r="AI56" s="653"/>
      <c r="AJ56" s="653"/>
      <c r="AK56" s="653"/>
      <c r="AL56" s="654"/>
    </row>
    <row r="57" spans="1:38" x14ac:dyDescent="0.4">
      <c r="A57" s="1" t="s">
        <v>985</v>
      </c>
      <c r="D57" s="180" t="s">
        <v>986</v>
      </c>
      <c r="E57" s="178"/>
      <c r="F57" s="178"/>
      <c r="G57" s="178"/>
      <c r="H57" s="178"/>
      <c r="I57" s="178"/>
      <c r="J57" s="178"/>
      <c r="K57" s="178"/>
      <c r="L57" s="178"/>
      <c r="M57" s="178"/>
      <c r="N57" s="179"/>
      <c r="O57" s="655"/>
      <c r="P57" s="656"/>
      <c r="Q57" s="656"/>
      <c r="R57" s="656"/>
      <c r="S57" s="656"/>
      <c r="T57" s="657"/>
      <c r="U57" s="652"/>
      <c r="V57" s="653"/>
      <c r="W57" s="653"/>
      <c r="X57" s="653"/>
      <c r="Y57" s="653"/>
      <c r="Z57" s="654"/>
      <c r="AA57" s="655"/>
      <c r="AB57" s="656"/>
      <c r="AC57" s="656"/>
      <c r="AD57" s="656"/>
      <c r="AE57" s="656"/>
      <c r="AF57" s="657"/>
      <c r="AG57" s="652"/>
      <c r="AH57" s="653"/>
      <c r="AI57" s="653"/>
      <c r="AJ57" s="653"/>
      <c r="AK57" s="653"/>
      <c r="AL57" s="654"/>
    </row>
    <row r="58" spans="1:38" x14ac:dyDescent="0.4">
      <c r="A58" s="1" t="s">
        <v>987</v>
      </c>
      <c r="D58" s="180" t="s">
        <v>988</v>
      </c>
      <c r="E58" s="178"/>
      <c r="F58" s="178"/>
      <c r="G58" s="178"/>
      <c r="H58" s="178"/>
      <c r="I58" s="178"/>
      <c r="J58" s="178"/>
      <c r="K58" s="178"/>
      <c r="L58" s="178"/>
      <c r="M58" s="178"/>
      <c r="N58" s="179"/>
      <c r="O58" s="655"/>
      <c r="P58" s="656"/>
      <c r="Q58" s="656"/>
      <c r="R58" s="656"/>
      <c r="S58" s="656"/>
      <c r="T58" s="657"/>
      <c r="U58" s="652"/>
      <c r="V58" s="653"/>
      <c r="W58" s="653"/>
      <c r="X58" s="653"/>
      <c r="Y58" s="653"/>
      <c r="Z58" s="654"/>
      <c r="AA58" s="655"/>
      <c r="AB58" s="656"/>
      <c r="AC58" s="656"/>
      <c r="AD58" s="656"/>
      <c r="AE58" s="656"/>
      <c r="AF58" s="657"/>
      <c r="AG58" s="652"/>
      <c r="AH58" s="653"/>
      <c r="AI58" s="653"/>
      <c r="AJ58" s="653"/>
      <c r="AK58" s="653"/>
      <c r="AL58" s="654"/>
    </row>
    <row r="59" spans="1:38" x14ac:dyDescent="0.4">
      <c r="A59" s="1" t="s">
        <v>989</v>
      </c>
      <c r="D59" s="180" t="s">
        <v>920</v>
      </c>
      <c r="E59" s="178"/>
      <c r="F59" s="178"/>
      <c r="G59" s="178"/>
      <c r="H59" s="178"/>
      <c r="I59" s="178"/>
      <c r="J59" s="178"/>
      <c r="K59" s="178"/>
      <c r="L59" s="178"/>
      <c r="M59" s="178"/>
      <c r="N59" s="179"/>
      <c r="O59" s="655"/>
      <c r="P59" s="656"/>
      <c r="Q59" s="656"/>
      <c r="R59" s="656"/>
      <c r="S59" s="656"/>
      <c r="T59" s="657"/>
      <c r="U59" s="652"/>
      <c r="V59" s="653"/>
      <c r="W59" s="653"/>
      <c r="X59" s="653"/>
      <c r="Y59" s="653"/>
      <c r="Z59" s="654"/>
      <c r="AA59" s="655"/>
      <c r="AB59" s="656"/>
      <c r="AC59" s="656"/>
      <c r="AD59" s="656"/>
      <c r="AE59" s="656"/>
      <c r="AF59" s="657"/>
      <c r="AG59" s="652"/>
      <c r="AH59" s="653"/>
      <c r="AI59" s="653"/>
      <c r="AJ59" s="653"/>
      <c r="AK59" s="653"/>
      <c r="AL59" s="654"/>
    </row>
    <row r="60" spans="1:38" x14ac:dyDescent="0.4">
      <c r="A60" s="1" t="s">
        <v>990</v>
      </c>
      <c r="D60" s="177" t="s">
        <v>991</v>
      </c>
      <c r="E60" s="178"/>
      <c r="F60" s="178"/>
      <c r="G60" s="178"/>
      <c r="H60" s="178"/>
      <c r="I60" s="178"/>
      <c r="J60" s="178"/>
      <c r="K60" s="178"/>
      <c r="L60" s="178"/>
      <c r="M60" s="178"/>
      <c r="N60" s="179"/>
      <c r="O60" s="652"/>
      <c r="P60" s="653"/>
      <c r="Q60" s="653"/>
      <c r="R60" s="653"/>
      <c r="S60" s="653"/>
      <c r="T60" s="654"/>
      <c r="U60" s="652">
        <f>-SUM(O61:T67)</f>
        <v>-47777049961</v>
      </c>
      <c r="V60" s="653"/>
      <c r="W60" s="653"/>
      <c r="X60" s="653"/>
      <c r="Y60" s="653"/>
      <c r="Z60" s="654"/>
      <c r="AA60" s="652"/>
      <c r="AB60" s="653"/>
      <c r="AC60" s="653"/>
      <c r="AD60" s="653"/>
      <c r="AE60" s="653"/>
      <c r="AF60" s="654"/>
      <c r="AG60" s="652">
        <f>-SUM(AA61:AF67)</f>
        <v>-5480993505</v>
      </c>
      <c r="AH60" s="653"/>
      <c r="AI60" s="653"/>
      <c r="AJ60" s="653"/>
      <c r="AK60" s="653"/>
      <c r="AL60" s="654"/>
    </row>
    <row r="61" spans="1:38" x14ac:dyDescent="0.4">
      <c r="A61" s="1" t="s">
        <v>992</v>
      </c>
      <c r="D61" s="180" t="s">
        <v>993</v>
      </c>
      <c r="E61" s="178"/>
      <c r="F61" s="178"/>
      <c r="G61" s="178"/>
      <c r="H61" s="178"/>
      <c r="I61" s="178"/>
      <c r="J61" s="178"/>
      <c r="K61" s="178"/>
      <c r="L61" s="178"/>
      <c r="M61" s="178"/>
      <c r="N61" s="179"/>
      <c r="O61" s="655"/>
      <c r="P61" s="656"/>
      <c r="Q61" s="656"/>
      <c r="R61" s="656"/>
      <c r="S61" s="656"/>
      <c r="T61" s="657"/>
      <c r="U61" s="652"/>
      <c r="V61" s="653"/>
      <c r="W61" s="653"/>
      <c r="X61" s="653"/>
      <c r="Y61" s="653"/>
      <c r="Z61" s="654"/>
      <c r="AA61" s="655"/>
      <c r="AB61" s="656"/>
      <c r="AC61" s="656"/>
      <c r="AD61" s="656"/>
      <c r="AE61" s="656"/>
      <c r="AF61" s="657"/>
      <c r="AG61" s="652"/>
      <c r="AH61" s="653"/>
      <c r="AI61" s="653"/>
      <c r="AJ61" s="653"/>
      <c r="AK61" s="653"/>
      <c r="AL61" s="654"/>
    </row>
    <row r="62" spans="1:38" x14ac:dyDescent="0.4">
      <c r="A62" s="1" t="s">
        <v>994</v>
      </c>
      <c r="D62" s="180" t="s">
        <v>995</v>
      </c>
      <c r="E62" s="178"/>
      <c r="F62" s="178"/>
      <c r="G62" s="178"/>
      <c r="H62" s="178"/>
      <c r="I62" s="178"/>
      <c r="J62" s="178"/>
      <c r="K62" s="178"/>
      <c r="L62" s="178"/>
      <c r="M62" s="178"/>
      <c r="N62" s="179"/>
      <c r="O62" s="655"/>
      <c r="P62" s="656"/>
      <c r="Q62" s="656"/>
      <c r="R62" s="656"/>
      <c r="S62" s="656"/>
      <c r="T62" s="657"/>
      <c r="U62" s="652"/>
      <c r="V62" s="653"/>
      <c r="W62" s="653"/>
      <c r="X62" s="653"/>
      <c r="Y62" s="653"/>
      <c r="Z62" s="654"/>
      <c r="AA62" s="655"/>
      <c r="AB62" s="656"/>
      <c r="AC62" s="656"/>
      <c r="AD62" s="656"/>
      <c r="AE62" s="656"/>
      <c r="AF62" s="657"/>
      <c r="AG62" s="652"/>
      <c r="AH62" s="653"/>
      <c r="AI62" s="653"/>
      <c r="AJ62" s="653"/>
      <c r="AK62" s="653"/>
      <c r="AL62" s="654"/>
    </row>
    <row r="63" spans="1:38" x14ac:dyDescent="0.4">
      <c r="A63" s="1" t="s">
        <v>996</v>
      </c>
      <c r="D63" s="180" t="s">
        <v>997</v>
      </c>
      <c r="E63" s="178"/>
      <c r="F63" s="178"/>
      <c r="G63" s="178"/>
      <c r="H63" s="178"/>
      <c r="I63" s="178"/>
      <c r="J63" s="178"/>
      <c r="K63" s="178"/>
      <c r="L63" s="178"/>
      <c r="M63" s="178"/>
      <c r="N63" s="179"/>
      <c r="O63" s="655"/>
      <c r="P63" s="656"/>
      <c r="Q63" s="656"/>
      <c r="R63" s="656"/>
      <c r="S63" s="656"/>
      <c r="T63" s="657"/>
      <c r="U63" s="652"/>
      <c r="V63" s="653"/>
      <c r="W63" s="653"/>
      <c r="X63" s="653"/>
      <c r="Y63" s="653"/>
      <c r="Z63" s="654"/>
      <c r="AA63" s="655"/>
      <c r="AB63" s="656"/>
      <c r="AC63" s="656"/>
      <c r="AD63" s="656"/>
      <c r="AE63" s="656"/>
      <c r="AF63" s="657"/>
      <c r="AG63" s="652"/>
      <c r="AH63" s="653"/>
      <c r="AI63" s="653"/>
      <c r="AJ63" s="653"/>
      <c r="AK63" s="653"/>
      <c r="AL63" s="654"/>
    </row>
    <row r="64" spans="1:38" x14ac:dyDescent="0.4">
      <c r="A64" s="1" t="s">
        <v>998</v>
      </c>
      <c r="D64" s="180" t="s">
        <v>999</v>
      </c>
      <c r="E64" s="178"/>
      <c r="F64" s="178"/>
      <c r="G64" s="178"/>
      <c r="H64" s="178"/>
      <c r="I64" s="178"/>
      <c r="J64" s="178"/>
      <c r="K64" s="178"/>
      <c r="L64" s="178"/>
      <c r="M64" s="178"/>
      <c r="N64" s="179"/>
      <c r="O64" s="655"/>
      <c r="P64" s="656"/>
      <c r="Q64" s="656"/>
      <c r="R64" s="656"/>
      <c r="S64" s="656"/>
      <c r="T64" s="657"/>
      <c r="U64" s="652"/>
      <c r="V64" s="653"/>
      <c r="W64" s="653"/>
      <c r="X64" s="653"/>
      <c r="Y64" s="653"/>
      <c r="Z64" s="654"/>
      <c r="AA64" s="655"/>
      <c r="AB64" s="656"/>
      <c r="AC64" s="656"/>
      <c r="AD64" s="656"/>
      <c r="AE64" s="656"/>
      <c r="AF64" s="657"/>
      <c r="AG64" s="652"/>
      <c r="AH64" s="653"/>
      <c r="AI64" s="653"/>
      <c r="AJ64" s="653"/>
      <c r="AK64" s="653"/>
      <c r="AL64" s="654"/>
    </row>
    <row r="65" spans="1:38" x14ac:dyDescent="0.4">
      <c r="A65" s="1" t="s">
        <v>1000</v>
      </c>
      <c r="D65" s="180" t="s">
        <v>1001</v>
      </c>
      <c r="E65" s="178"/>
      <c r="F65" s="178"/>
      <c r="G65" s="178"/>
      <c r="H65" s="178"/>
      <c r="I65" s="178"/>
      <c r="J65" s="178"/>
      <c r="K65" s="178"/>
      <c r="L65" s="178"/>
      <c r="M65" s="178"/>
      <c r="N65" s="179"/>
      <c r="O65" s="655">
        <v>47777049961</v>
      </c>
      <c r="P65" s="656"/>
      <c r="Q65" s="656"/>
      <c r="R65" s="656"/>
      <c r="S65" s="656"/>
      <c r="T65" s="657"/>
      <c r="U65" s="652"/>
      <c r="V65" s="653"/>
      <c r="W65" s="653"/>
      <c r="X65" s="653"/>
      <c r="Y65" s="653"/>
      <c r="Z65" s="654"/>
      <c r="AA65" s="655">
        <v>5480993505</v>
      </c>
      <c r="AB65" s="656"/>
      <c r="AC65" s="656"/>
      <c r="AD65" s="656"/>
      <c r="AE65" s="656"/>
      <c r="AF65" s="657"/>
      <c r="AG65" s="652"/>
      <c r="AH65" s="653"/>
      <c r="AI65" s="653"/>
      <c r="AJ65" s="653"/>
      <c r="AK65" s="653"/>
      <c r="AL65" s="654"/>
    </row>
    <row r="66" spans="1:38" x14ac:dyDescent="0.4">
      <c r="A66" s="1" t="s">
        <v>1002</v>
      </c>
      <c r="D66" s="180" t="s">
        <v>1003</v>
      </c>
      <c r="E66" s="178"/>
      <c r="F66" s="178"/>
      <c r="G66" s="178"/>
      <c r="H66" s="178"/>
      <c r="I66" s="178"/>
      <c r="J66" s="178"/>
      <c r="K66" s="178"/>
      <c r="L66" s="178"/>
      <c r="M66" s="178"/>
      <c r="N66" s="179"/>
      <c r="O66" s="655"/>
      <c r="P66" s="656"/>
      <c r="Q66" s="656"/>
      <c r="R66" s="656"/>
      <c r="S66" s="656"/>
      <c r="T66" s="657"/>
      <c r="U66" s="652"/>
      <c r="V66" s="653"/>
      <c r="W66" s="653"/>
      <c r="X66" s="653"/>
      <c r="Y66" s="653"/>
      <c r="Z66" s="654"/>
      <c r="AA66" s="655"/>
      <c r="AB66" s="656"/>
      <c r="AC66" s="656"/>
      <c r="AD66" s="656"/>
      <c r="AE66" s="656"/>
      <c r="AF66" s="657"/>
      <c r="AG66" s="652"/>
      <c r="AH66" s="653"/>
      <c r="AI66" s="653"/>
      <c r="AJ66" s="653"/>
      <c r="AK66" s="653"/>
      <c r="AL66" s="654"/>
    </row>
    <row r="67" spans="1:38" x14ac:dyDescent="0.4">
      <c r="A67" s="1" t="s">
        <v>1004</v>
      </c>
      <c r="D67" s="180" t="s">
        <v>920</v>
      </c>
      <c r="E67" s="178"/>
      <c r="F67" s="178"/>
      <c r="G67" s="178"/>
      <c r="H67" s="178"/>
      <c r="I67" s="178"/>
      <c r="J67" s="178"/>
      <c r="K67" s="178"/>
      <c r="L67" s="178"/>
      <c r="M67" s="178"/>
      <c r="N67" s="179"/>
      <c r="O67" s="655"/>
      <c r="P67" s="656"/>
      <c r="Q67" s="656"/>
      <c r="R67" s="656"/>
      <c r="S67" s="656"/>
      <c r="T67" s="657"/>
      <c r="U67" s="652"/>
      <c r="V67" s="653"/>
      <c r="W67" s="653"/>
      <c r="X67" s="653"/>
      <c r="Y67" s="653"/>
      <c r="Z67" s="654"/>
      <c r="AA67" s="655"/>
      <c r="AB67" s="656"/>
      <c r="AC67" s="656"/>
      <c r="AD67" s="656"/>
      <c r="AE67" s="656"/>
      <c r="AF67" s="657"/>
      <c r="AG67" s="652"/>
      <c r="AH67" s="653"/>
      <c r="AI67" s="653"/>
      <c r="AJ67" s="653"/>
      <c r="AK67" s="653"/>
      <c r="AL67" s="654"/>
    </row>
    <row r="68" spans="1:38" x14ac:dyDescent="0.4">
      <c r="A68" s="1" t="s">
        <v>1005</v>
      </c>
      <c r="D68" s="177" t="s">
        <v>1035</v>
      </c>
      <c r="E68" s="178"/>
      <c r="F68" s="178"/>
      <c r="G68" s="178"/>
      <c r="H68" s="178"/>
      <c r="I68" s="178"/>
      <c r="J68" s="178"/>
      <c r="K68" s="178"/>
      <c r="L68" s="178"/>
      <c r="M68" s="178"/>
      <c r="N68" s="179"/>
      <c r="O68" s="652"/>
      <c r="P68" s="653"/>
      <c r="Q68" s="653"/>
      <c r="R68" s="653"/>
      <c r="S68" s="653"/>
      <c r="T68" s="654"/>
      <c r="U68" s="652">
        <f>U69+U75</f>
        <v>15400000000</v>
      </c>
      <c r="V68" s="653"/>
      <c r="W68" s="653"/>
      <c r="X68" s="653"/>
      <c r="Y68" s="653"/>
      <c r="Z68" s="654"/>
      <c r="AA68" s="652"/>
      <c r="AB68" s="653"/>
      <c r="AC68" s="653"/>
      <c r="AD68" s="653"/>
      <c r="AE68" s="653"/>
      <c r="AF68" s="654"/>
      <c r="AG68" s="652">
        <f>AG69+AG75</f>
        <v>32600597470</v>
      </c>
      <c r="AH68" s="653"/>
      <c r="AI68" s="653"/>
      <c r="AJ68" s="653"/>
      <c r="AK68" s="653"/>
      <c r="AL68" s="654"/>
    </row>
    <row r="69" spans="1:38" x14ac:dyDescent="0.4">
      <c r="A69" s="1" t="s">
        <v>1006</v>
      </c>
      <c r="D69" s="177" t="s">
        <v>1007</v>
      </c>
      <c r="E69" s="178"/>
      <c r="F69" s="178"/>
      <c r="G69" s="178"/>
      <c r="H69" s="178"/>
      <c r="I69" s="178"/>
      <c r="J69" s="178"/>
      <c r="K69" s="178"/>
      <c r="L69" s="178"/>
      <c r="M69" s="178"/>
      <c r="N69" s="179"/>
      <c r="O69" s="652"/>
      <c r="P69" s="653"/>
      <c r="Q69" s="653"/>
      <c r="R69" s="653"/>
      <c r="S69" s="653"/>
      <c r="T69" s="654"/>
      <c r="U69" s="652">
        <f>SUM(O70:T74)</f>
        <v>15400000000</v>
      </c>
      <c r="V69" s="653"/>
      <c r="W69" s="653"/>
      <c r="X69" s="653"/>
      <c r="Y69" s="653"/>
      <c r="Z69" s="654"/>
      <c r="AA69" s="652"/>
      <c r="AB69" s="653"/>
      <c r="AC69" s="653"/>
      <c r="AD69" s="653"/>
      <c r="AE69" s="653"/>
      <c r="AF69" s="654"/>
      <c r="AG69" s="652">
        <f>SUM(AA70:AF74)</f>
        <v>32900597470</v>
      </c>
      <c r="AH69" s="653"/>
      <c r="AI69" s="653"/>
      <c r="AJ69" s="653"/>
      <c r="AK69" s="653"/>
      <c r="AL69" s="654"/>
    </row>
    <row r="70" spans="1:38" x14ac:dyDescent="0.4">
      <c r="A70" s="1" t="s">
        <v>1008</v>
      </c>
      <c r="D70" s="180" t="s">
        <v>1009</v>
      </c>
      <c r="E70" s="178"/>
      <c r="F70" s="178"/>
      <c r="G70" s="178"/>
      <c r="H70" s="178"/>
      <c r="I70" s="178"/>
      <c r="J70" s="178"/>
      <c r="K70" s="178"/>
      <c r="L70" s="178"/>
      <c r="M70" s="178"/>
      <c r="N70" s="179"/>
      <c r="O70" s="655"/>
      <c r="P70" s="656"/>
      <c r="Q70" s="656"/>
      <c r="R70" s="656"/>
      <c r="S70" s="656"/>
      <c r="T70" s="657"/>
      <c r="U70" s="652"/>
      <c r="V70" s="653"/>
      <c r="W70" s="653"/>
      <c r="X70" s="653"/>
      <c r="Y70" s="653"/>
      <c r="Z70" s="654"/>
      <c r="AA70" s="655">
        <v>8237750000</v>
      </c>
      <c r="AB70" s="656"/>
      <c r="AC70" s="656"/>
      <c r="AD70" s="656"/>
      <c r="AE70" s="656"/>
      <c r="AF70" s="657"/>
      <c r="AG70" s="652"/>
      <c r="AH70" s="653"/>
      <c r="AI70" s="653"/>
      <c r="AJ70" s="653"/>
      <c r="AK70" s="653"/>
      <c r="AL70" s="654"/>
    </row>
    <row r="71" spans="1:38" x14ac:dyDescent="0.4">
      <c r="A71" s="1" t="s">
        <v>1010</v>
      </c>
      <c r="D71" s="180" t="s">
        <v>1011</v>
      </c>
      <c r="E71" s="178"/>
      <c r="F71" s="178"/>
      <c r="G71" s="178"/>
      <c r="H71" s="178"/>
      <c r="I71" s="178"/>
      <c r="J71" s="178"/>
      <c r="K71" s="178"/>
      <c r="L71" s="178"/>
      <c r="M71" s="178"/>
      <c r="N71" s="179"/>
      <c r="O71" s="655"/>
      <c r="P71" s="656"/>
      <c r="Q71" s="656"/>
      <c r="R71" s="656"/>
      <c r="S71" s="656"/>
      <c r="T71" s="657"/>
      <c r="U71" s="652"/>
      <c r="V71" s="653"/>
      <c r="W71" s="653"/>
      <c r="X71" s="653"/>
      <c r="Y71" s="653"/>
      <c r="Z71" s="654"/>
      <c r="AA71" s="655"/>
      <c r="AB71" s="656"/>
      <c r="AC71" s="656"/>
      <c r="AD71" s="656"/>
      <c r="AE71" s="656"/>
      <c r="AF71" s="657"/>
      <c r="AG71" s="652"/>
      <c r="AH71" s="653"/>
      <c r="AI71" s="653"/>
      <c r="AJ71" s="653"/>
      <c r="AK71" s="653"/>
      <c r="AL71" s="654"/>
    </row>
    <row r="72" spans="1:38" x14ac:dyDescent="0.4">
      <c r="A72" s="1" t="s">
        <v>1012</v>
      </c>
      <c r="D72" s="199" t="s">
        <v>1013</v>
      </c>
      <c r="E72" s="178"/>
      <c r="F72" s="178"/>
      <c r="G72" s="178"/>
      <c r="H72" s="178"/>
      <c r="I72" s="178"/>
      <c r="J72" s="178"/>
      <c r="K72" s="178"/>
      <c r="L72" s="178"/>
      <c r="M72" s="178"/>
      <c r="N72" s="179"/>
      <c r="O72" s="655">
        <v>15400000000</v>
      </c>
      <c r="P72" s="656"/>
      <c r="Q72" s="656"/>
      <c r="R72" s="656"/>
      <c r="S72" s="656"/>
      <c r="T72" s="657"/>
      <c r="U72" s="652"/>
      <c r="V72" s="653"/>
      <c r="W72" s="653"/>
      <c r="X72" s="653"/>
      <c r="Y72" s="653"/>
      <c r="Z72" s="654"/>
      <c r="AA72" s="655"/>
      <c r="AB72" s="656"/>
      <c r="AC72" s="656"/>
      <c r="AD72" s="656"/>
      <c r="AE72" s="656"/>
      <c r="AF72" s="657"/>
      <c r="AG72" s="652"/>
      <c r="AH72" s="653"/>
      <c r="AI72" s="653"/>
      <c r="AJ72" s="653"/>
      <c r="AK72" s="653"/>
      <c r="AL72" s="654"/>
    </row>
    <row r="73" spans="1:38" x14ac:dyDescent="0.4">
      <c r="A73" s="1" t="s">
        <v>1014</v>
      </c>
      <c r="D73" s="199" t="s">
        <v>1015</v>
      </c>
      <c r="E73" s="178"/>
      <c r="F73" s="178"/>
      <c r="G73" s="178"/>
      <c r="H73" s="178"/>
      <c r="I73" s="178"/>
      <c r="J73" s="178"/>
      <c r="K73" s="178"/>
      <c r="L73" s="178"/>
      <c r="M73" s="178"/>
      <c r="N73" s="179"/>
      <c r="O73" s="655"/>
      <c r="P73" s="656"/>
      <c r="Q73" s="656"/>
      <c r="R73" s="656"/>
      <c r="S73" s="656"/>
      <c r="T73" s="657"/>
      <c r="U73" s="652"/>
      <c r="V73" s="653"/>
      <c r="W73" s="653"/>
      <c r="X73" s="653"/>
      <c r="Y73" s="653"/>
      <c r="Z73" s="654"/>
      <c r="AA73" s="655"/>
      <c r="AB73" s="656"/>
      <c r="AC73" s="656"/>
      <c r="AD73" s="656"/>
      <c r="AE73" s="656"/>
      <c r="AF73" s="657"/>
      <c r="AG73" s="652"/>
      <c r="AH73" s="653"/>
      <c r="AI73" s="653"/>
      <c r="AJ73" s="653"/>
      <c r="AK73" s="653"/>
      <c r="AL73" s="654"/>
    </row>
    <row r="74" spans="1:38" x14ac:dyDescent="0.4">
      <c r="A74" s="1" t="s">
        <v>1016</v>
      </c>
      <c r="D74" s="180" t="s">
        <v>920</v>
      </c>
      <c r="E74" s="178"/>
      <c r="F74" s="178"/>
      <c r="G74" s="178"/>
      <c r="H74" s="178"/>
      <c r="I74" s="178"/>
      <c r="J74" s="178"/>
      <c r="K74" s="178"/>
      <c r="L74" s="178"/>
      <c r="M74" s="178"/>
      <c r="N74" s="179"/>
      <c r="O74" s="655"/>
      <c r="P74" s="656"/>
      <c r="Q74" s="656"/>
      <c r="R74" s="656"/>
      <c r="S74" s="656"/>
      <c r="T74" s="657"/>
      <c r="U74" s="652"/>
      <c r="V74" s="653"/>
      <c r="W74" s="653"/>
      <c r="X74" s="653"/>
      <c r="Y74" s="653"/>
      <c r="Z74" s="654"/>
      <c r="AA74" s="655">
        <v>24662847470</v>
      </c>
      <c r="AB74" s="656"/>
      <c r="AC74" s="656"/>
      <c r="AD74" s="656"/>
      <c r="AE74" s="656"/>
      <c r="AF74" s="657"/>
      <c r="AG74" s="652"/>
      <c r="AH74" s="653"/>
      <c r="AI74" s="653"/>
      <c r="AJ74" s="653"/>
      <c r="AK74" s="653"/>
      <c r="AL74" s="654"/>
    </row>
    <row r="75" spans="1:38" x14ac:dyDescent="0.4">
      <c r="A75" s="1" t="s">
        <v>1017</v>
      </c>
      <c r="D75" s="177" t="s">
        <v>1018</v>
      </c>
      <c r="E75" s="178"/>
      <c r="F75" s="178"/>
      <c r="G75" s="178"/>
      <c r="H75" s="178"/>
      <c r="I75" s="178"/>
      <c r="J75" s="178"/>
      <c r="K75" s="178"/>
      <c r="L75" s="178"/>
      <c r="M75" s="178"/>
      <c r="N75" s="179"/>
      <c r="O75" s="652"/>
      <c r="P75" s="653"/>
      <c r="Q75" s="653"/>
      <c r="R75" s="653"/>
      <c r="S75" s="653"/>
      <c r="T75" s="654"/>
      <c r="U75" s="652">
        <f>-SUM(O76:T80)</f>
        <v>0</v>
      </c>
      <c r="V75" s="653"/>
      <c r="W75" s="653"/>
      <c r="X75" s="653"/>
      <c r="Y75" s="653"/>
      <c r="Z75" s="654"/>
      <c r="AA75" s="652"/>
      <c r="AB75" s="653"/>
      <c r="AC75" s="653"/>
      <c r="AD75" s="653"/>
      <c r="AE75" s="653"/>
      <c r="AF75" s="654"/>
      <c r="AG75" s="652">
        <f>-SUM(AA76:AF80)</f>
        <v>-300000000</v>
      </c>
      <c r="AH75" s="653"/>
      <c r="AI75" s="653"/>
      <c r="AJ75" s="653"/>
      <c r="AK75" s="653"/>
      <c r="AL75" s="654"/>
    </row>
    <row r="76" spans="1:38" x14ac:dyDescent="0.4">
      <c r="A76" s="1" t="s">
        <v>1019</v>
      </c>
      <c r="D76" s="180" t="s">
        <v>1020</v>
      </c>
      <c r="E76" s="178"/>
      <c r="F76" s="178"/>
      <c r="G76" s="178"/>
      <c r="H76" s="178"/>
      <c r="I76" s="178"/>
      <c r="J76" s="178"/>
      <c r="K76" s="178"/>
      <c r="L76" s="178"/>
      <c r="M76" s="178"/>
      <c r="N76" s="179"/>
      <c r="O76" s="655"/>
      <c r="P76" s="656"/>
      <c r="Q76" s="656"/>
      <c r="R76" s="656"/>
      <c r="S76" s="656"/>
      <c r="T76" s="657"/>
      <c r="U76" s="652"/>
      <c r="V76" s="653"/>
      <c r="W76" s="653"/>
      <c r="X76" s="653"/>
      <c r="Y76" s="653"/>
      <c r="Z76" s="654"/>
      <c r="AA76" s="655"/>
      <c r="AB76" s="656"/>
      <c r="AC76" s="656"/>
      <c r="AD76" s="656"/>
      <c r="AE76" s="656"/>
      <c r="AF76" s="657"/>
      <c r="AG76" s="652"/>
      <c r="AH76" s="653"/>
      <c r="AI76" s="653"/>
      <c r="AJ76" s="653"/>
      <c r="AK76" s="653"/>
      <c r="AL76" s="654"/>
    </row>
    <row r="77" spans="1:38" x14ac:dyDescent="0.4">
      <c r="A77" s="1" t="s">
        <v>1021</v>
      </c>
      <c r="D77" s="180" t="s">
        <v>1022</v>
      </c>
      <c r="E77" s="178"/>
      <c r="F77" s="178"/>
      <c r="G77" s="178"/>
      <c r="H77" s="178"/>
      <c r="I77" s="178"/>
      <c r="J77" s="178"/>
      <c r="K77" s="178"/>
      <c r="L77" s="178"/>
      <c r="M77" s="178"/>
      <c r="N77" s="179"/>
      <c r="O77" s="655"/>
      <c r="P77" s="656"/>
      <c r="Q77" s="656"/>
      <c r="R77" s="656"/>
      <c r="S77" s="656"/>
      <c r="T77" s="657"/>
      <c r="U77" s="652"/>
      <c r="V77" s="653"/>
      <c r="W77" s="653"/>
      <c r="X77" s="653"/>
      <c r="Y77" s="653"/>
      <c r="Z77" s="654"/>
      <c r="AA77" s="655"/>
      <c r="AB77" s="656"/>
      <c r="AC77" s="656"/>
      <c r="AD77" s="656"/>
      <c r="AE77" s="656"/>
      <c r="AF77" s="657"/>
      <c r="AG77" s="652"/>
      <c r="AH77" s="653"/>
      <c r="AI77" s="653"/>
      <c r="AJ77" s="653"/>
      <c r="AK77" s="653"/>
      <c r="AL77" s="654"/>
    </row>
    <row r="78" spans="1:38" x14ac:dyDescent="0.4">
      <c r="A78" s="1" t="s">
        <v>1023</v>
      </c>
      <c r="D78" s="180" t="s">
        <v>1024</v>
      </c>
      <c r="E78" s="178"/>
      <c r="F78" s="178"/>
      <c r="G78" s="178"/>
      <c r="H78" s="178"/>
      <c r="I78" s="178"/>
      <c r="J78" s="178"/>
      <c r="K78" s="178"/>
      <c r="L78" s="178"/>
      <c r="M78" s="178"/>
      <c r="N78" s="179"/>
      <c r="O78" s="655"/>
      <c r="P78" s="656"/>
      <c r="Q78" s="656"/>
      <c r="R78" s="656"/>
      <c r="S78" s="656"/>
      <c r="T78" s="657"/>
      <c r="U78" s="652"/>
      <c r="V78" s="653"/>
      <c r="W78" s="653"/>
      <c r="X78" s="653"/>
      <c r="Y78" s="653"/>
      <c r="Z78" s="654"/>
      <c r="AA78" s="655"/>
      <c r="AB78" s="656"/>
      <c r="AC78" s="656"/>
      <c r="AD78" s="656"/>
      <c r="AE78" s="656"/>
      <c r="AF78" s="657"/>
      <c r="AG78" s="652"/>
      <c r="AH78" s="653"/>
      <c r="AI78" s="653"/>
      <c r="AJ78" s="653"/>
      <c r="AK78" s="653"/>
      <c r="AL78" s="654"/>
    </row>
    <row r="79" spans="1:38" x14ac:dyDescent="0.4">
      <c r="A79" s="1" t="s">
        <v>1025</v>
      </c>
      <c r="D79" s="180" t="s">
        <v>1026</v>
      </c>
      <c r="E79" s="178"/>
      <c r="F79" s="178"/>
      <c r="G79" s="178"/>
      <c r="H79" s="178"/>
      <c r="I79" s="178"/>
      <c r="J79" s="178"/>
      <c r="K79" s="178"/>
      <c r="L79" s="178"/>
      <c r="M79" s="178"/>
      <c r="N79" s="179"/>
      <c r="O79" s="655"/>
      <c r="P79" s="656"/>
      <c r="Q79" s="656"/>
      <c r="R79" s="656"/>
      <c r="S79" s="656"/>
      <c r="T79" s="657"/>
      <c r="U79" s="652"/>
      <c r="V79" s="653"/>
      <c r="W79" s="653"/>
      <c r="X79" s="653"/>
      <c r="Y79" s="653"/>
      <c r="Z79" s="654"/>
      <c r="AA79" s="655"/>
      <c r="AB79" s="656"/>
      <c r="AC79" s="656"/>
      <c r="AD79" s="656"/>
      <c r="AE79" s="656"/>
      <c r="AF79" s="657"/>
      <c r="AG79" s="652"/>
      <c r="AH79" s="653"/>
      <c r="AI79" s="653"/>
      <c r="AJ79" s="653"/>
      <c r="AK79" s="653"/>
      <c r="AL79" s="654"/>
    </row>
    <row r="80" spans="1:38" x14ac:dyDescent="0.4">
      <c r="A80" s="1" t="s">
        <v>1027</v>
      </c>
      <c r="D80" s="180" t="s">
        <v>920</v>
      </c>
      <c r="E80" s="178"/>
      <c r="F80" s="178"/>
      <c r="G80" s="178"/>
      <c r="H80" s="178"/>
      <c r="I80" s="178"/>
      <c r="J80" s="178"/>
      <c r="K80" s="178"/>
      <c r="L80" s="178"/>
      <c r="M80" s="178"/>
      <c r="N80" s="179"/>
      <c r="O80" s="655"/>
      <c r="P80" s="656"/>
      <c r="Q80" s="656"/>
      <c r="R80" s="656"/>
      <c r="S80" s="656"/>
      <c r="T80" s="657"/>
      <c r="U80" s="652"/>
      <c r="V80" s="653"/>
      <c r="W80" s="653"/>
      <c r="X80" s="653"/>
      <c r="Y80" s="653"/>
      <c r="Z80" s="654"/>
      <c r="AA80" s="655">
        <v>300000000</v>
      </c>
      <c r="AB80" s="656"/>
      <c r="AC80" s="656"/>
      <c r="AD80" s="656"/>
      <c r="AE80" s="656"/>
      <c r="AF80" s="657"/>
      <c r="AG80" s="652"/>
      <c r="AH80" s="653"/>
      <c r="AI80" s="653"/>
      <c r="AJ80" s="653"/>
      <c r="AK80" s="653"/>
      <c r="AL80" s="654"/>
    </row>
    <row r="81" spans="1:46" x14ac:dyDescent="0.4">
      <c r="A81" s="1" t="s">
        <v>1028</v>
      </c>
      <c r="D81" s="177" t="s">
        <v>1036</v>
      </c>
      <c r="E81" s="178"/>
      <c r="F81" s="178"/>
      <c r="G81" s="178"/>
      <c r="H81" s="178"/>
      <c r="I81" s="178"/>
      <c r="J81" s="178"/>
      <c r="K81" s="178"/>
      <c r="L81" s="178"/>
      <c r="M81" s="178"/>
      <c r="N81" s="179"/>
      <c r="O81" s="652"/>
      <c r="P81" s="653"/>
      <c r="Q81" s="653"/>
      <c r="R81" s="653"/>
      <c r="S81" s="653"/>
      <c r="T81" s="654"/>
      <c r="U81" s="652">
        <f>U9+U51+U68</f>
        <v>-26021644454</v>
      </c>
      <c r="V81" s="653"/>
      <c r="W81" s="653"/>
      <c r="X81" s="653"/>
      <c r="Y81" s="653"/>
      <c r="Z81" s="654"/>
      <c r="AA81" s="652"/>
      <c r="AB81" s="653"/>
      <c r="AC81" s="653"/>
      <c r="AD81" s="653"/>
      <c r="AE81" s="653"/>
      <c r="AF81" s="654"/>
      <c r="AG81" s="652">
        <f>AG9+AG51+AG68</f>
        <v>26084846435</v>
      </c>
      <c r="AH81" s="653"/>
      <c r="AI81" s="653"/>
      <c r="AJ81" s="653"/>
      <c r="AK81" s="653"/>
      <c r="AL81" s="654"/>
    </row>
    <row r="82" spans="1:46" x14ac:dyDescent="0.4">
      <c r="A82" s="1" t="s">
        <v>1029</v>
      </c>
      <c r="D82" s="177" t="s">
        <v>1037</v>
      </c>
      <c r="E82" s="178"/>
      <c r="F82" s="178"/>
      <c r="G82" s="178"/>
      <c r="H82" s="178"/>
      <c r="I82" s="178"/>
      <c r="J82" s="178"/>
      <c r="K82" s="178"/>
      <c r="L82" s="178"/>
      <c r="M82" s="178"/>
      <c r="N82" s="179"/>
      <c r="O82" s="652"/>
      <c r="P82" s="653"/>
      <c r="Q82" s="653"/>
      <c r="R82" s="653"/>
      <c r="S82" s="653"/>
      <c r="T82" s="654"/>
      <c r="U82" s="655"/>
      <c r="V82" s="656"/>
      <c r="W82" s="656"/>
      <c r="X82" s="656"/>
      <c r="Y82" s="656"/>
      <c r="Z82" s="657"/>
      <c r="AA82" s="652"/>
      <c r="AB82" s="653"/>
      <c r="AC82" s="653"/>
      <c r="AD82" s="653"/>
      <c r="AE82" s="653"/>
      <c r="AF82" s="654"/>
      <c r="AG82" s="655"/>
      <c r="AH82" s="656"/>
      <c r="AI82" s="656"/>
      <c r="AJ82" s="656"/>
      <c r="AK82" s="656"/>
      <c r="AL82" s="657"/>
    </row>
    <row r="83" spans="1:46" x14ac:dyDescent="0.4">
      <c r="A83" s="1" t="s">
        <v>1030</v>
      </c>
      <c r="D83" s="177" t="s">
        <v>1038</v>
      </c>
      <c r="E83" s="178"/>
      <c r="F83" s="178"/>
      <c r="G83" s="178"/>
      <c r="H83" s="178"/>
      <c r="I83" s="178"/>
      <c r="J83" s="178"/>
      <c r="K83" s="178"/>
      <c r="L83" s="178"/>
      <c r="M83" s="178"/>
      <c r="N83" s="179"/>
      <c r="O83" s="652"/>
      <c r="P83" s="653"/>
      <c r="Q83" s="653"/>
      <c r="R83" s="653"/>
      <c r="S83" s="653"/>
      <c r="T83" s="654"/>
      <c r="U83" s="652">
        <f>U81+U82</f>
        <v>-26021644454</v>
      </c>
      <c r="V83" s="653"/>
      <c r="W83" s="653"/>
      <c r="X83" s="653"/>
      <c r="Y83" s="653"/>
      <c r="Z83" s="654"/>
      <c r="AA83" s="652"/>
      <c r="AB83" s="653"/>
      <c r="AC83" s="653"/>
      <c r="AD83" s="653"/>
      <c r="AE83" s="653"/>
      <c r="AF83" s="654"/>
      <c r="AG83" s="652">
        <f>AG81+AG82</f>
        <v>26084846435</v>
      </c>
      <c r="AH83" s="653"/>
      <c r="AI83" s="653"/>
      <c r="AJ83" s="653"/>
      <c r="AK83" s="653"/>
      <c r="AL83" s="654"/>
    </row>
    <row r="84" spans="1:46" x14ac:dyDescent="0.4">
      <c r="A84" s="1" t="s">
        <v>1031</v>
      </c>
      <c r="D84" s="177" t="s">
        <v>1039</v>
      </c>
      <c r="E84" s="178"/>
      <c r="F84" s="178"/>
      <c r="G84" s="178"/>
      <c r="H84" s="178"/>
      <c r="I84" s="178"/>
      <c r="J84" s="178"/>
      <c r="K84" s="178"/>
      <c r="L84" s="178"/>
      <c r="M84" s="178"/>
      <c r="N84" s="179"/>
      <c r="O84" s="652"/>
      <c r="P84" s="653"/>
      <c r="Q84" s="653"/>
      <c r="R84" s="653"/>
      <c r="S84" s="653"/>
      <c r="T84" s="654"/>
      <c r="U84" s="655">
        <v>26378711362</v>
      </c>
      <c r="V84" s="656"/>
      <c r="W84" s="656"/>
      <c r="X84" s="656"/>
      <c r="Y84" s="656"/>
      <c r="Z84" s="657"/>
      <c r="AA84" s="652"/>
      <c r="AB84" s="653"/>
      <c r="AC84" s="653"/>
      <c r="AD84" s="653"/>
      <c r="AE84" s="653"/>
      <c r="AF84" s="654"/>
      <c r="AG84" s="655">
        <v>293864927</v>
      </c>
      <c r="AH84" s="656"/>
      <c r="AI84" s="656"/>
      <c r="AJ84" s="656"/>
      <c r="AK84" s="656"/>
      <c r="AL84" s="657"/>
    </row>
    <row r="85" spans="1:46" x14ac:dyDescent="0.4">
      <c r="A85" s="1" t="s">
        <v>1032</v>
      </c>
      <c r="D85" s="177" t="s">
        <v>1040</v>
      </c>
      <c r="E85" s="178"/>
      <c r="F85" s="178"/>
      <c r="G85" s="178"/>
      <c r="H85" s="178"/>
      <c r="I85" s="178"/>
      <c r="J85" s="178"/>
      <c r="K85" s="178"/>
      <c r="L85" s="178"/>
      <c r="M85" s="178"/>
      <c r="N85" s="179"/>
      <c r="O85" s="652"/>
      <c r="P85" s="653"/>
      <c r="Q85" s="653"/>
      <c r="R85" s="653"/>
      <c r="S85" s="653"/>
      <c r="T85" s="654"/>
      <c r="U85" s="652">
        <f>U83+U84</f>
        <v>357066908</v>
      </c>
      <c r="V85" s="653"/>
      <c r="W85" s="653"/>
      <c r="X85" s="653"/>
      <c r="Y85" s="653"/>
      <c r="Z85" s="654"/>
      <c r="AA85" s="652"/>
      <c r="AB85" s="653"/>
      <c r="AC85" s="653"/>
      <c r="AD85" s="653"/>
      <c r="AE85" s="653"/>
      <c r="AF85" s="654"/>
      <c r="AG85" s="652">
        <f>AG83+AG84</f>
        <v>26378711362</v>
      </c>
      <c r="AH85" s="653"/>
      <c r="AI85" s="653"/>
      <c r="AJ85" s="653"/>
      <c r="AK85" s="653"/>
      <c r="AL85" s="654"/>
    </row>
    <row r="86" spans="1:46" ht="7.5" customHeight="1" x14ac:dyDescent="0.4">
      <c r="A86" s="25"/>
      <c r="B86" s="24"/>
      <c r="C86" s="23"/>
      <c r="D86" s="23"/>
      <c r="E86" s="194"/>
      <c r="F86" s="194"/>
      <c r="G86" s="194"/>
      <c r="H86" s="194"/>
      <c r="I86" s="194"/>
      <c r="J86" s="194"/>
      <c r="K86" s="194"/>
      <c r="L86" s="194"/>
      <c r="M86" s="194"/>
      <c r="N86" s="194"/>
      <c r="O86" s="194"/>
      <c r="P86" s="196"/>
      <c r="Q86" s="196"/>
      <c r="R86" s="196"/>
      <c r="S86" s="196"/>
      <c r="T86" s="196"/>
      <c r="U86" s="196"/>
      <c r="V86" s="196"/>
      <c r="W86" s="196"/>
      <c r="X86" s="196"/>
      <c r="Y86" s="196"/>
      <c r="Z86" s="196"/>
      <c r="AA86" s="196"/>
      <c r="AB86" s="196"/>
      <c r="AC86" s="196"/>
      <c r="AD86" s="196"/>
      <c r="AE86" s="196"/>
      <c r="AF86" s="196"/>
      <c r="AG86" s="195"/>
      <c r="AJ86"/>
      <c r="AK86"/>
      <c r="AL86"/>
      <c r="AM86"/>
      <c r="AN86"/>
      <c r="AO86"/>
      <c r="AP86"/>
      <c r="AQ86"/>
      <c r="AR86"/>
      <c r="AS86"/>
    </row>
    <row r="87" spans="1:46" ht="26.25" customHeight="1" x14ac:dyDescent="0.4">
      <c r="A87" s="25"/>
      <c r="B87" s="24"/>
      <c r="C87" s="23"/>
      <c r="D87" s="46"/>
      <c r="E87" s="279"/>
      <c r="F87" s="279"/>
      <c r="G87" s="279"/>
      <c r="H87" s="279"/>
      <c r="I87" s="279"/>
      <c r="J87" s="279"/>
      <c r="K87" s="279"/>
      <c r="L87" s="279"/>
      <c r="M87" s="279"/>
      <c r="N87" s="279"/>
      <c r="O87" s="279"/>
      <c r="P87" s="279"/>
      <c r="Q87" s="279"/>
      <c r="R87" s="279"/>
      <c r="S87" s="279"/>
      <c r="T87" s="279"/>
      <c r="U87" s="279"/>
      <c r="V87" s="279"/>
      <c r="W87" s="279"/>
      <c r="X87" s="279"/>
      <c r="Y87" s="279"/>
      <c r="Z87" s="279"/>
      <c r="AA87" s="279"/>
      <c r="AB87" s="279"/>
      <c r="AC87" s="279"/>
      <c r="AD87" s="279"/>
      <c r="AE87" s="279"/>
      <c r="AF87" s="279"/>
      <c r="AG87" s="279"/>
      <c r="AH87" s="279"/>
      <c r="AI87" s="279"/>
      <c r="AJ87" s="279"/>
      <c r="AK87" s="279"/>
      <c r="AL87" s="279"/>
      <c r="AM87" s="111" t="s">
        <v>222</v>
      </c>
      <c r="AN87" s="46"/>
      <c r="AO87" s="46"/>
      <c r="AP87" s="46"/>
      <c r="AQ87" s="46"/>
      <c r="AR87" s="46"/>
      <c r="AS87" s="46"/>
      <c r="AT87" s="26"/>
    </row>
    <row r="90" spans="1:46" ht="105" customHeight="1" x14ac:dyDescent="0.4">
      <c r="B90" s="237" t="s">
        <v>1043</v>
      </c>
      <c r="C90" s="238"/>
      <c r="D90" s="238"/>
      <c r="E90" s="238"/>
      <c r="F90" s="238"/>
      <c r="G90" s="238"/>
      <c r="H90" s="238"/>
      <c r="I90" s="238"/>
      <c r="J90" s="238"/>
      <c r="K90" s="238"/>
      <c r="L90" s="238"/>
      <c r="M90" s="238"/>
      <c r="N90" s="238"/>
      <c r="O90" s="238"/>
      <c r="P90" s="238"/>
      <c r="Q90" s="238"/>
      <c r="R90" s="238"/>
      <c r="S90" s="238"/>
      <c r="T90" s="238"/>
      <c r="U90" s="238"/>
      <c r="V90" s="238"/>
      <c r="W90" s="238"/>
      <c r="X90" s="238"/>
      <c r="Y90" s="238"/>
      <c r="Z90" s="238"/>
      <c r="AA90" s="238"/>
      <c r="AB90" s="238"/>
      <c r="AC90" s="238"/>
      <c r="AD90" s="238"/>
      <c r="AE90" s="238"/>
      <c r="AF90" s="238"/>
      <c r="AG90" s="238"/>
      <c r="AH90" s="238"/>
      <c r="AI90" s="238"/>
      <c r="AJ90" s="238"/>
      <c r="AK90" s="238"/>
      <c r="AL90" s="239"/>
    </row>
  </sheetData>
  <protectedRanges>
    <protectedRange sqref="O25:T46 AA25:AF46 U47:Z50 AG47:AL50 O53:T59 AA53:AF59 O61:T67 AA61:AF67 O70:T74 AA70:AF74 O76:T80 AA76:AF80 U82 U84 AG82 AG84 O12:T23 AA12:AF23" name="범위3"/>
  </protectedRanges>
  <mergeCells count="320">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14" sqref="A14:XFD15"/>
    </sheetView>
  </sheetViews>
  <sheetFormatPr defaultRowHeight="17.399999999999999" x14ac:dyDescent="0.4"/>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4">
      <c r="A2" s="106"/>
      <c r="B2" s="482" t="s">
        <v>865</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row>
    <row r="4" spans="1:39" x14ac:dyDescent="0.4">
      <c r="J4" s="29" t="s">
        <v>435</v>
      </c>
      <c r="L4" s="29" t="s">
        <v>436</v>
      </c>
      <c r="M4" s="174">
        <f>'5부.Ⅱ'!M4</f>
        <v>5</v>
      </c>
      <c r="N4" s="138" t="s">
        <v>437</v>
      </c>
      <c r="O4" s="175"/>
      <c r="P4" s="138" t="s">
        <v>106</v>
      </c>
      <c r="Q4" s="45"/>
      <c r="R4" s="138"/>
      <c r="S4" s="138" t="s">
        <v>680</v>
      </c>
      <c r="T4" s="166"/>
      <c r="U4" s="138"/>
      <c r="V4" s="649" t="str">
        <f>'5부.Ⅱ'!V4</f>
        <v>2020.01.01</v>
      </c>
      <c r="W4" s="649"/>
      <c r="X4" s="649"/>
      <c r="Y4" s="138"/>
      <c r="Z4" s="138" t="s">
        <v>681</v>
      </c>
      <c r="AA4" s="138"/>
      <c r="AB4" s="166"/>
      <c r="AC4" s="649" t="str">
        <f>'5부.Ⅱ'!AC4</f>
        <v>2020.12.31</v>
      </c>
      <c r="AD4" s="649"/>
      <c r="AE4" s="649"/>
      <c r="AF4" s="166"/>
      <c r="AG4" s="138"/>
      <c r="AH4" s="29"/>
      <c r="AI4" s="29"/>
      <c r="AJ4" s="29"/>
      <c r="AK4" s="29"/>
      <c r="AL4" s="29"/>
    </row>
    <row r="5" spans="1:39" x14ac:dyDescent="0.4">
      <c r="J5" s="29" t="s">
        <v>441</v>
      </c>
      <c r="L5" s="29" t="s">
        <v>436</v>
      </c>
      <c r="M5" s="140">
        <f>'5부.Ⅱ'!M5</f>
        <v>4</v>
      </c>
      <c r="N5" s="138" t="s">
        <v>437</v>
      </c>
      <c r="O5" s="175"/>
      <c r="P5" s="138" t="s">
        <v>106</v>
      </c>
      <c r="Q5" s="45"/>
      <c r="R5" s="138"/>
      <c r="S5" s="138" t="s">
        <v>680</v>
      </c>
      <c r="T5" s="166"/>
      <c r="U5" s="138"/>
      <c r="V5" s="650" t="str">
        <f>'5부.Ⅱ'!V5</f>
        <v>2019.01.01</v>
      </c>
      <c r="W5" s="650"/>
      <c r="X5" s="650"/>
      <c r="Y5" s="138"/>
      <c r="Z5" s="138" t="s">
        <v>681</v>
      </c>
      <c r="AA5" s="138"/>
      <c r="AB5" s="166"/>
      <c r="AC5" s="650" t="str">
        <f>'5부.Ⅱ'!AC5</f>
        <v>2019.12.31</v>
      </c>
      <c r="AD5" s="650"/>
      <c r="AE5" s="650"/>
      <c r="AF5" s="166"/>
      <c r="AG5" s="138"/>
      <c r="AH5" s="29"/>
      <c r="AI5" s="29"/>
      <c r="AJ5" s="29"/>
      <c r="AK5" s="29"/>
      <c r="AL5" s="29"/>
    </row>
    <row r="6" spans="1:39" ht="17.25" customHeight="1" x14ac:dyDescent="0.3">
      <c r="B6" s="49"/>
      <c r="C6" s="191"/>
      <c r="D6" s="47" t="s">
        <v>442</v>
      </c>
      <c r="E6" s="142"/>
      <c r="F6" s="142"/>
      <c r="G6" s="47" t="str">
        <f>표지!E28</f>
        <v>주식회사 대한제11호뉴스테이위탁관리부동산투자회사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26" t="s">
        <v>28</v>
      </c>
      <c r="AJ6" s="626"/>
      <c r="AK6" s="626"/>
      <c r="AL6" s="183"/>
      <c r="AM6" s="16"/>
    </row>
    <row r="7" spans="1:39" ht="30" customHeight="1" x14ac:dyDescent="0.3">
      <c r="A7" s="49"/>
      <c r="B7" s="49"/>
      <c r="C7" s="670" t="s">
        <v>63</v>
      </c>
      <c r="D7" s="670"/>
      <c r="E7" s="670"/>
      <c r="F7" s="670"/>
      <c r="G7" s="670"/>
      <c r="H7" s="670"/>
      <c r="I7" s="670" t="s">
        <v>870</v>
      </c>
      <c r="J7" s="670"/>
      <c r="K7" s="670"/>
      <c r="L7" s="670"/>
      <c r="M7" s="670" t="s">
        <v>871</v>
      </c>
      <c r="N7" s="670"/>
      <c r="O7" s="670"/>
      <c r="P7" s="670" t="s">
        <v>872</v>
      </c>
      <c r="Q7" s="670"/>
      <c r="R7" s="670"/>
      <c r="S7" s="670"/>
      <c r="T7" s="670" t="s">
        <v>875</v>
      </c>
      <c r="U7" s="519"/>
      <c r="V7" s="519"/>
      <c r="W7" s="519"/>
      <c r="X7" s="670" t="s">
        <v>873</v>
      </c>
      <c r="Y7" s="670"/>
      <c r="Z7" s="670"/>
      <c r="AA7" s="670"/>
      <c r="AB7" s="670" t="s">
        <v>299</v>
      </c>
      <c r="AC7" s="670"/>
      <c r="AD7" s="670"/>
      <c r="AE7" s="670"/>
      <c r="AF7" s="671" t="s">
        <v>874</v>
      </c>
      <c r="AG7" s="671"/>
      <c r="AH7" s="671"/>
      <c r="AI7" s="671" t="s">
        <v>205</v>
      </c>
      <c r="AJ7" s="671"/>
      <c r="AK7" s="671"/>
      <c r="AL7" s="16"/>
      <c r="AM7" s="29"/>
    </row>
    <row r="8" spans="1:39" ht="30" customHeight="1" x14ac:dyDescent="0.3">
      <c r="A8" s="49"/>
      <c r="B8" s="49"/>
      <c r="C8" s="669" t="s">
        <v>1133</v>
      </c>
      <c r="D8" s="669"/>
      <c r="E8" s="669"/>
      <c r="F8" s="669"/>
      <c r="G8" s="669"/>
      <c r="H8" s="669"/>
      <c r="I8" s="517">
        <v>300000000</v>
      </c>
      <c r="J8" s="517"/>
      <c r="K8" s="517"/>
      <c r="L8" s="517"/>
      <c r="M8" s="517"/>
      <c r="N8" s="517"/>
      <c r="O8" s="517"/>
      <c r="P8" s="517"/>
      <c r="Q8" s="517"/>
      <c r="R8" s="517"/>
      <c r="S8" s="517"/>
      <c r="T8" s="323"/>
      <c r="U8" s="323"/>
      <c r="V8" s="323"/>
      <c r="W8" s="323"/>
      <c r="X8" s="323">
        <v>-5715113</v>
      </c>
      <c r="Y8" s="323"/>
      <c r="Z8" s="323"/>
      <c r="AA8" s="323"/>
      <c r="AB8" s="323"/>
      <c r="AC8" s="323"/>
      <c r="AD8" s="323"/>
      <c r="AE8" s="323"/>
      <c r="AF8" s="323"/>
      <c r="AG8" s="323"/>
      <c r="AH8" s="323"/>
      <c r="AI8" s="668">
        <f t="shared" ref="AI8:AI15" si="0">SUM(I8:AH8)</f>
        <v>294284887</v>
      </c>
      <c r="AJ8" s="668"/>
      <c r="AK8" s="668"/>
    </row>
    <row r="9" spans="1:39" ht="30" customHeight="1" x14ac:dyDescent="0.3">
      <c r="A9" s="49"/>
      <c r="B9" s="49"/>
      <c r="C9" s="669" t="s">
        <v>1134</v>
      </c>
      <c r="D9" s="669"/>
      <c r="E9" s="669"/>
      <c r="F9" s="669"/>
      <c r="G9" s="669"/>
      <c r="H9" s="669"/>
      <c r="I9" s="517">
        <v>-300000000</v>
      </c>
      <c r="J9" s="517"/>
      <c r="K9" s="517"/>
      <c r="L9" s="517"/>
      <c r="M9" s="517"/>
      <c r="N9" s="517"/>
      <c r="O9" s="517"/>
      <c r="P9" s="517"/>
      <c r="Q9" s="517"/>
      <c r="R9" s="517"/>
      <c r="S9" s="517"/>
      <c r="T9" s="323"/>
      <c r="U9" s="323"/>
      <c r="V9" s="323"/>
      <c r="W9" s="323"/>
      <c r="X9" s="323"/>
      <c r="Y9" s="323"/>
      <c r="Z9" s="323"/>
      <c r="AA9" s="323"/>
      <c r="AB9" s="323"/>
      <c r="AC9" s="323"/>
      <c r="AD9" s="323"/>
      <c r="AE9" s="323"/>
      <c r="AF9" s="323"/>
      <c r="AG9" s="323"/>
      <c r="AH9" s="323"/>
      <c r="AI9" s="668">
        <f t="shared" si="0"/>
        <v>-300000000</v>
      </c>
      <c r="AJ9" s="668"/>
      <c r="AK9" s="668"/>
    </row>
    <row r="10" spans="1:39" ht="30" customHeight="1" x14ac:dyDescent="0.3">
      <c r="A10" s="49"/>
      <c r="B10" s="49"/>
      <c r="C10" s="669" t="s">
        <v>1135</v>
      </c>
      <c r="D10" s="669"/>
      <c r="E10" s="669"/>
      <c r="F10" s="669"/>
      <c r="G10" s="669"/>
      <c r="H10" s="669"/>
      <c r="I10" s="517">
        <v>8237750000</v>
      </c>
      <c r="J10" s="517"/>
      <c r="K10" s="517"/>
      <c r="L10" s="517"/>
      <c r="M10" s="517">
        <v>24662847470</v>
      </c>
      <c r="N10" s="517"/>
      <c r="O10" s="517"/>
      <c r="P10" s="517"/>
      <c r="Q10" s="517"/>
      <c r="R10" s="517"/>
      <c r="S10" s="517"/>
      <c r="T10" s="323"/>
      <c r="U10" s="323"/>
      <c r="V10" s="323"/>
      <c r="W10" s="323"/>
      <c r="X10" s="323"/>
      <c r="Y10" s="323"/>
      <c r="Z10" s="323"/>
      <c r="AA10" s="323"/>
      <c r="AB10" s="323"/>
      <c r="AC10" s="323"/>
      <c r="AD10" s="323"/>
      <c r="AE10" s="323"/>
      <c r="AF10" s="323"/>
      <c r="AG10" s="323"/>
      <c r="AH10" s="323"/>
      <c r="AI10" s="668">
        <f t="shared" si="0"/>
        <v>32900597470</v>
      </c>
      <c r="AJ10" s="668"/>
      <c r="AK10" s="668"/>
    </row>
    <row r="11" spans="1:39" ht="30" customHeight="1" x14ac:dyDescent="0.3">
      <c r="A11" s="49"/>
      <c r="B11" s="49"/>
      <c r="C11" s="669" t="s">
        <v>1132</v>
      </c>
      <c r="D11" s="669"/>
      <c r="E11" s="669"/>
      <c r="F11" s="669"/>
      <c r="G11" s="669"/>
      <c r="H11" s="669"/>
      <c r="I11" s="517"/>
      <c r="J11" s="517"/>
      <c r="K11" s="517"/>
      <c r="L11" s="517"/>
      <c r="M11" s="517"/>
      <c r="N11" s="517"/>
      <c r="O11" s="517"/>
      <c r="P11" s="517"/>
      <c r="Q11" s="517"/>
      <c r="R11" s="517"/>
      <c r="S11" s="517"/>
      <c r="T11" s="323"/>
      <c r="U11" s="323"/>
      <c r="V11" s="323"/>
      <c r="W11" s="323"/>
      <c r="X11" s="323">
        <v>-1200961099</v>
      </c>
      <c r="Y11" s="323"/>
      <c r="Z11" s="323"/>
      <c r="AA11" s="323"/>
      <c r="AB11" s="323"/>
      <c r="AC11" s="323"/>
      <c r="AD11" s="323"/>
      <c r="AE11" s="323"/>
      <c r="AF11" s="323"/>
      <c r="AG11" s="323"/>
      <c r="AH11" s="323"/>
      <c r="AI11" s="668">
        <f t="shared" ref="AI11" si="1">SUM(I11:AH11)</f>
        <v>-1200961099</v>
      </c>
      <c r="AJ11" s="668"/>
      <c r="AK11" s="668"/>
    </row>
    <row r="12" spans="1:39" ht="30" customHeight="1" x14ac:dyDescent="0.3">
      <c r="A12" s="49"/>
      <c r="B12" s="49"/>
      <c r="C12" s="669" t="s">
        <v>1136</v>
      </c>
      <c r="D12" s="669"/>
      <c r="E12" s="669"/>
      <c r="F12" s="669"/>
      <c r="G12" s="669"/>
      <c r="H12" s="669"/>
      <c r="I12" s="517">
        <v>8237750000</v>
      </c>
      <c r="J12" s="517"/>
      <c r="K12" s="517"/>
      <c r="L12" s="517"/>
      <c r="M12" s="517">
        <v>24662847470</v>
      </c>
      <c r="N12" s="517"/>
      <c r="O12" s="517"/>
      <c r="P12" s="517"/>
      <c r="Q12" s="517"/>
      <c r="R12" s="517"/>
      <c r="S12" s="517"/>
      <c r="T12" s="323"/>
      <c r="U12" s="323"/>
      <c r="V12" s="323"/>
      <c r="W12" s="323"/>
      <c r="X12" s="323">
        <v>-1206676212</v>
      </c>
      <c r="Y12" s="323"/>
      <c r="Z12" s="323"/>
      <c r="AA12" s="323"/>
      <c r="AB12" s="323"/>
      <c r="AC12" s="323"/>
      <c r="AD12" s="323"/>
      <c r="AE12" s="323"/>
      <c r="AF12" s="323"/>
      <c r="AG12" s="323"/>
      <c r="AH12" s="323"/>
      <c r="AI12" s="668">
        <f t="shared" ref="AI12" si="2">SUM(I12:AH12)</f>
        <v>31693921258</v>
      </c>
      <c r="AJ12" s="668"/>
      <c r="AK12" s="668"/>
    </row>
    <row r="13" spans="1:39" ht="30" customHeight="1" x14ac:dyDescent="0.3">
      <c r="A13" s="49"/>
      <c r="B13" s="49"/>
      <c r="C13" s="669" t="s">
        <v>1196</v>
      </c>
      <c r="D13" s="669"/>
      <c r="E13" s="669"/>
      <c r="F13" s="669"/>
      <c r="G13" s="669"/>
      <c r="H13" s="669"/>
      <c r="I13" s="517">
        <v>8237750000</v>
      </c>
      <c r="J13" s="517"/>
      <c r="K13" s="517"/>
      <c r="L13" s="517"/>
      <c r="M13" s="517">
        <v>24662847470</v>
      </c>
      <c r="N13" s="517"/>
      <c r="O13" s="517"/>
      <c r="P13" s="517"/>
      <c r="Q13" s="517"/>
      <c r="R13" s="517"/>
      <c r="S13" s="517"/>
      <c r="T13" s="323"/>
      <c r="U13" s="323"/>
      <c r="V13" s="323"/>
      <c r="W13" s="323"/>
      <c r="X13" s="323">
        <v>-1206676212</v>
      </c>
      <c r="Y13" s="323"/>
      <c r="Z13" s="323"/>
      <c r="AA13" s="323"/>
      <c r="AB13" s="323"/>
      <c r="AC13" s="323"/>
      <c r="AD13" s="323"/>
      <c r="AE13" s="323"/>
      <c r="AF13" s="323"/>
      <c r="AG13" s="323"/>
      <c r="AH13" s="323"/>
      <c r="AI13" s="668">
        <f t="shared" si="0"/>
        <v>31693921258</v>
      </c>
      <c r="AJ13" s="668"/>
      <c r="AK13" s="668"/>
    </row>
    <row r="14" spans="1:39" ht="30" customHeight="1" x14ac:dyDescent="0.3">
      <c r="A14" s="49"/>
      <c r="B14" s="49"/>
      <c r="C14" s="669" t="s">
        <v>1132</v>
      </c>
      <c r="D14" s="669"/>
      <c r="E14" s="669"/>
      <c r="F14" s="669"/>
      <c r="G14" s="669"/>
      <c r="H14" s="669"/>
      <c r="I14" s="517"/>
      <c r="J14" s="517"/>
      <c r="K14" s="517"/>
      <c r="L14" s="517"/>
      <c r="M14" s="517"/>
      <c r="N14" s="517"/>
      <c r="O14" s="517"/>
      <c r="P14" s="517"/>
      <c r="Q14" s="517"/>
      <c r="R14" s="517"/>
      <c r="S14" s="517"/>
      <c r="T14" s="323"/>
      <c r="U14" s="323"/>
      <c r="V14" s="323"/>
      <c r="W14" s="323"/>
      <c r="X14" s="323">
        <v>-2445063195</v>
      </c>
      <c r="Y14" s="323"/>
      <c r="Z14" s="323"/>
      <c r="AA14" s="323"/>
      <c r="AB14" s="323"/>
      <c r="AC14" s="323"/>
      <c r="AD14" s="323"/>
      <c r="AE14" s="323"/>
      <c r="AF14" s="323"/>
      <c r="AG14" s="323"/>
      <c r="AH14" s="323"/>
      <c r="AI14" s="668">
        <f t="shared" si="0"/>
        <v>-2445063195</v>
      </c>
      <c r="AJ14" s="668"/>
      <c r="AK14" s="668"/>
    </row>
    <row r="15" spans="1:39" ht="30" customHeight="1" x14ac:dyDescent="0.3">
      <c r="A15" s="49"/>
      <c r="B15" s="49"/>
      <c r="C15" s="669" t="s">
        <v>1197</v>
      </c>
      <c r="D15" s="669"/>
      <c r="E15" s="669"/>
      <c r="F15" s="669"/>
      <c r="G15" s="669"/>
      <c r="H15" s="669"/>
      <c r="I15" s="517">
        <v>8237750000</v>
      </c>
      <c r="J15" s="517"/>
      <c r="K15" s="517"/>
      <c r="L15" s="517"/>
      <c r="M15" s="517">
        <v>24662847470</v>
      </c>
      <c r="N15" s="517"/>
      <c r="O15" s="517"/>
      <c r="P15" s="517"/>
      <c r="Q15" s="517"/>
      <c r="R15" s="517"/>
      <c r="S15" s="517"/>
      <c r="T15" s="323"/>
      <c r="U15" s="323"/>
      <c r="V15" s="323"/>
      <c r="W15" s="323"/>
      <c r="X15" s="323">
        <v>-3651739407</v>
      </c>
      <c r="Y15" s="323"/>
      <c r="Z15" s="323"/>
      <c r="AA15" s="323"/>
      <c r="AB15" s="323"/>
      <c r="AC15" s="323"/>
      <c r="AD15" s="323"/>
      <c r="AE15" s="323"/>
      <c r="AF15" s="323"/>
      <c r="AG15" s="323"/>
      <c r="AH15" s="323"/>
      <c r="AI15" s="668">
        <f t="shared" si="0"/>
        <v>29248858063</v>
      </c>
      <c r="AJ15" s="668"/>
      <c r="AK15" s="668"/>
    </row>
    <row r="16" spans="1:39" ht="7.5" customHeight="1" x14ac:dyDescent="0.4">
      <c r="A16" s="25"/>
      <c r="B16" s="24"/>
      <c r="C16" s="23"/>
      <c r="D16" s="23"/>
      <c r="E16" s="133"/>
      <c r="F16" s="133"/>
      <c r="G16" s="133"/>
      <c r="H16" s="133"/>
      <c r="I16" s="133"/>
      <c r="J16" s="133"/>
      <c r="K16" s="133"/>
      <c r="L16" s="133"/>
      <c r="M16" s="133"/>
      <c r="N16" s="133"/>
      <c r="O16" s="133"/>
      <c r="P16" s="136"/>
      <c r="Q16" s="136"/>
      <c r="R16" s="136"/>
      <c r="S16" s="136"/>
      <c r="T16" s="136"/>
      <c r="U16" s="136"/>
      <c r="V16" s="136"/>
      <c r="W16" s="136"/>
      <c r="X16" s="136"/>
      <c r="Y16" s="136"/>
      <c r="Z16" s="136"/>
      <c r="AA16" s="136"/>
      <c r="AB16" s="136"/>
      <c r="AC16" s="136"/>
      <c r="AD16" s="136"/>
      <c r="AE16" s="136"/>
      <c r="AF16" s="136"/>
      <c r="AG16" s="135"/>
    </row>
    <row r="17" spans="1:46" ht="26.25" customHeight="1" x14ac:dyDescent="0.4">
      <c r="A17" s="25"/>
      <c r="B17" s="24"/>
      <c r="C17" s="23"/>
      <c r="D17" s="46"/>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111" t="s">
        <v>222</v>
      </c>
      <c r="AN17" s="46"/>
      <c r="AO17" s="46"/>
      <c r="AP17" s="46"/>
      <c r="AQ17" s="46"/>
      <c r="AR17" s="46"/>
      <c r="AS17" s="46"/>
      <c r="AT17" s="26"/>
    </row>
    <row r="18" spans="1:46" ht="16.5" customHeight="1" x14ac:dyDescent="0.4">
      <c r="AR18" s="1"/>
      <c r="AS18" s="1"/>
    </row>
    <row r="20" spans="1:46" ht="69" customHeight="1" x14ac:dyDescent="0.4">
      <c r="B20" s="237" t="s">
        <v>876</v>
      </c>
      <c r="C20" s="465"/>
      <c r="D20" s="465"/>
      <c r="E20" s="465"/>
      <c r="F20" s="465"/>
      <c r="G20" s="465"/>
      <c r="H20" s="465"/>
      <c r="I20" s="465"/>
      <c r="J20" s="465"/>
      <c r="K20" s="465"/>
      <c r="L20" s="465"/>
      <c r="M20" s="465"/>
      <c r="N20" s="465"/>
      <c r="O20" s="465"/>
      <c r="P20" s="465"/>
      <c r="Q20" s="465"/>
      <c r="R20" s="465"/>
      <c r="S20" s="465"/>
      <c r="T20" s="465"/>
      <c r="U20" s="465"/>
      <c r="V20" s="465"/>
      <c r="W20" s="465"/>
      <c r="X20" s="465"/>
      <c r="Y20" s="465"/>
      <c r="Z20" s="465"/>
      <c r="AA20" s="465"/>
      <c r="AB20" s="465"/>
      <c r="AC20" s="465"/>
      <c r="AD20" s="465"/>
      <c r="AE20" s="465"/>
      <c r="AF20" s="465"/>
      <c r="AG20" s="465"/>
      <c r="AH20" s="465"/>
      <c r="AI20" s="465"/>
      <c r="AJ20" s="465"/>
      <c r="AK20" s="466"/>
      <c r="AL20" s="184"/>
    </row>
  </sheetData>
  <mergeCells count="89">
    <mergeCell ref="AB13:AE13"/>
    <mergeCell ref="AF13:AH13"/>
    <mergeCell ref="AI13:AK13"/>
    <mergeCell ref="AI9:AK9"/>
    <mergeCell ref="AI10:AK10"/>
    <mergeCell ref="AB9:AE9"/>
    <mergeCell ref="AF9:AH9"/>
    <mergeCell ref="AB10:AE10"/>
    <mergeCell ref="AF10:AH10"/>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AB14:AE14"/>
    <mergeCell ref="AF14:AH14"/>
    <mergeCell ref="I14:L14"/>
    <mergeCell ref="M14:O14"/>
    <mergeCell ref="P14:S14"/>
    <mergeCell ref="T14:W14"/>
    <mergeCell ref="X14:AA14"/>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P12:S12"/>
    <mergeCell ref="T12:W12"/>
    <mergeCell ref="B20:AK20"/>
    <mergeCell ref="C13:H13"/>
    <mergeCell ref="I13:L13"/>
    <mergeCell ref="M13:O13"/>
    <mergeCell ref="P13:S13"/>
    <mergeCell ref="T13:W13"/>
    <mergeCell ref="X13:AA13"/>
    <mergeCell ref="E17:AL17"/>
    <mergeCell ref="C14:H14"/>
    <mergeCell ref="C15:H15"/>
    <mergeCell ref="AI14:AK14"/>
    <mergeCell ref="I15:L15"/>
    <mergeCell ref="M15:O15"/>
    <mergeCell ref="P15:S15"/>
    <mergeCell ref="X12:AA12"/>
    <mergeCell ref="AB12:AE12"/>
    <mergeCell ref="AF12:AH12"/>
    <mergeCell ref="AI12:AK12"/>
    <mergeCell ref="C11:H11"/>
    <mergeCell ref="I11:L11"/>
    <mergeCell ref="M11:O11"/>
    <mergeCell ref="P11:S11"/>
    <mergeCell ref="T11:W11"/>
    <mergeCell ref="X11:AA11"/>
    <mergeCell ref="AB11:AE11"/>
    <mergeCell ref="AF11:AH11"/>
    <mergeCell ref="AI11:AK11"/>
    <mergeCell ref="C12:H12"/>
    <mergeCell ref="I12:L12"/>
    <mergeCell ref="M12:O12"/>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C4" sqref="C4:AJ9"/>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4">
      <c r="A2" s="106"/>
      <c r="B2" s="482" t="s">
        <v>883</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O2" s="1"/>
      <c r="AP2" s="1"/>
      <c r="AQ2" s="1"/>
    </row>
    <row r="3" spans="1:43" x14ac:dyDescent="0.4">
      <c r="A3" s="185"/>
      <c r="B3" s="47"/>
      <c r="C3" s="47"/>
      <c r="D3" s="47"/>
      <c r="E3" s="47"/>
      <c r="F3" s="47"/>
      <c r="G3" s="47"/>
      <c r="H3" s="47"/>
      <c r="I3" s="47"/>
      <c r="J3" s="47"/>
      <c r="K3" s="47"/>
      <c r="L3" s="47"/>
      <c r="M3" s="47"/>
      <c r="N3" s="186"/>
      <c r="O3" s="47"/>
      <c r="P3" s="186"/>
      <c r="Q3" s="47"/>
      <c r="R3" s="186"/>
      <c r="S3" s="47"/>
      <c r="T3" s="187"/>
      <c r="U3" s="187"/>
      <c r="V3" s="187"/>
      <c r="W3" s="47"/>
      <c r="X3" s="186"/>
      <c r="Y3" s="47"/>
      <c r="Z3" s="186"/>
      <c r="AA3" s="47"/>
      <c r="AB3" s="186"/>
      <c r="AC3" s="47"/>
      <c r="AD3" s="47"/>
      <c r="AE3" s="47"/>
      <c r="AF3" s="47"/>
      <c r="AG3" s="47"/>
      <c r="AH3" s="47"/>
      <c r="AI3" s="47"/>
      <c r="AJ3" s="47"/>
      <c r="AK3" s="47"/>
    </row>
    <row r="4" spans="1:43" x14ac:dyDescent="0.4">
      <c r="A4" s="47"/>
      <c r="B4" s="47"/>
      <c r="C4" s="434" t="s">
        <v>877</v>
      </c>
      <c r="D4" s="435"/>
      <c r="E4" s="435"/>
      <c r="F4" s="435"/>
      <c r="G4" s="435"/>
      <c r="H4" s="435"/>
      <c r="I4" s="435"/>
      <c r="J4" s="435"/>
      <c r="K4" s="435"/>
      <c r="L4" s="435"/>
      <c r="M4" s="435"/>
      <c r="N4" s="435"/>
      <c r="O4" s="435"/>
      <c r="P4" s="435"/>
      <c r="Q4" s="435"/>
      <c r="R4" s="435"/>
      <c r="S4" s="435"/>
      <c r="T4" s="435"/>
      <c r="U4" s="435"/>
      <c r="V4" s="435"/>
      <c r="W4" s="435"/>
      <c r="X4" s="435"/>
      <c r="Y4" s="435"/>
      <c r="Z4" s="435"/>
      <c r="AA4" s="435"/>
      <c r="AB4" s="435"/>
      <c r="AC4" s="435"/>
      <c r="AD4" s="435"/>
      <c r="AE4" s="435"/>
      <c r="AF4" s="435"/>
      <c r="AG4" s="435"/>
      <c r="AH4" s="435"/>
      <c r="AI4" s="435"/>
      <c r="AJ4" s="436"/>
      <c r="AK4" s="47"/>
    </row>
    <row r="5" spans="1:43" x14ac:dyDescent="0.4">
      <c r="A5" s="47"/>
      <c r="B5" s="47"/>
      <c r="C5" s="437"/>
      <c r="D5" s="438"/>
      <c r="E5" s="438"/>
      <c r="F5" s="438"/>
      <c r="G5" s="438"/>
      <c r="H5" s="438"/>
      <c r="I5" s="438"/>
      <c r="J5" s="438"/>
      <c r="K5" s="438"/>
      <c r="L5" s="438"/>
      <c r="M5" s="438"/>
      <c r="N5" s="438"/>
      <c r="O5" s="438"/>
      <c r="P5" s="438"/>
      <c r="Q5" s="438"/>
      <c r="R5" s="438"/>
      <c r="S5" s="438"/>
      <c r="T5" s="438"/>
      <c r="U5" s="438"/>
      <c r="V5" s="438"/>
      <c r="W5" s="438"/>
      <c r="X5" s="438"/>
      <c r="Y5" s="438"/>
      <c r="Z5" s="438"/>
      <c r="AA5" s="438"/>
      <c r="AB5" s="438"/>
      <c r="AC5" s="438"/>
      <c r="AD5" s="438"/>
      <c r="AE5" s="438"/>
      <c r="AF5" s="438"/>
      <c r="AG5" s="438"/>
      <c r="AH5" s="438"/>
      <c r="AI5" s="438"/>
      <c r="AJ5" s="672"/>
      <c r="AK5" s="47"/>
    </row>
    <row r="6" spans="1:43" x14ac:dyDescent="0.4">
      <c r="A6" s="47"/>
      <c r="B6" s="47"/>
      <c r="C6" s="437"/>
      <c r="D6" s="438"/>
      <c r="E6" s="438"/>
      <c r="F6" s="438"/>
      <c r="G6" s="438"/>
      <c r="H6" s="438"/>
      <c r="I6" s="438"/>
      <c r="J6" s="438"/>
      <c r="K6" s="438"/>
      <c r="L6" s="438"/>
      <c r="M6" s="438"/>
      <c r="N6" s="438"/>
      <c r="O6" s="438"/>
      <c r="P6" s="438"/>
      <c r="Q6" s="438"/>
      <c r="R6" s="438"/>
      <c r="S6" s="438"/>
      <c r="T6" s="438"/>
      <c r="U6" s="438"/>
      <c r="V6" s="438"/>
      <c r="W6" s="438"/>
      <c r="X6" s="438"/>
      <c r="Y6" s="438"/>
      <c r="Z6" s="438"/>
      <c r="AA6" s="438"/>
      <c r="AB6" s="438"/>
      <c r="AC6" s="438"/>
      <c r="AD6" s="438"/>
      <c r="AE6" s="438"/>
      <c r="AF6" s="438"/>
      <c r="AG6" s="438"/>
      <c r="AH6" s="438"/>
      <c r="AI6" s="438"/>
      <c r="AJ6" s="672"/>
      <c r="AK6" s="47"/>
    </row>
    <row r="7" spans="1:43" x14ac:dyDescent="0.4">
      <c r="A7" s="47"/>
      <c r="B7" s="47"/>
      <c r="C7" s="437"/>
      <c r="D7" s="438"/>
      <c r="E7" s="438"/>
      <c r="F7" s="438"/>
      <c r="G7" s="438"/>
      <c r="H7" s="438"/>
      <c r="I7" s="438"/>
      <c r="J7" s="438"/>
      <c r="K7" s="438"/>
      <c r="L7" s="438"/>
      <c r="M7" s="438"/>
      <c r="N7" s="438"/>
      <c r="O7" s="438"/>
      <c r="P7" s="438"/>
      <c r="Q7" s="438"/>
      <c r="R7" s="438"/>
      <c r="S7" s="438"/>
      <c r="T7" s="438"/>
      <c r="U7" s="438"/>
      <c r="V7" s="438"/>
      <c r="W7" s="438"/>
      <c r="X7" s="438"/>
      <c r="Y7" s="438"/>
      <c r="Z7" s="438"/>
      <c r="AA7" s="438"/>
      <c r="AB7" s="438"/>
      <c r="AC7" s="438"/>
      <c r="AD7" s="438"/>
      <c r="AE7" s="438"/>
      <c r="AF7" s="438"/>
      <c r="AG7" s="438"/>
      <c r="AH7" s="438"/>
      <c r="AI7" s="438"/>
      <c r="AJ7" s="672"/>
      <c r="AK7" s="47"/>
    </row>
    <row r="8" spans="1:43" x14ac:dyDescent="0.4">
      <c r="A8" s="47"/>
      <c r="B8" s="47"/>
      <c r="C8" s="437"/>
      <c r="D8" s="438"/>
      <c r="E8" s="438"/>
      <c r="F8" s="438"/>
      <c r="G8" s="438"/>
      <c r="H8" s="438"/>
      <c r="I8" s="438"/>
      <c r="J8" s="438"/>
      <c r="K8" s="438"/>
      <c r="L8" s="438"/>
      <c r="M8" s="438"/>
      <c r="N8" s="438"/>
      <c r="O8" s="438"/>
      <c r="P8" s="438"/>
      <c r="Q8" s="438"/>
      <c r="R8" s="438"/>
      <c r="S8" s="438"/>
      <c r="T8" s="438"/>
      <c r="U8" s="438"/>
      <c r="V8" s="438"/>
      <c r="W8" s="438"/>
      <c r="X8" s="438"/>
      <c r="Y8" s="438"/>
      <c r="Z8" s="438"/>
      <c r="AA8" s="438"/>
      <c r="AB8" s="438"/>
      <c r="AC8" s="438"/>
      <c r="AD8" s="438"/>
      <c r="AE8" s="438"/>
      <c r="AF8" s="438"/>
      <c r="AG8" s="438"/>
      <c r="AH8" s="438"/>
      <c r="AI8" s="438"/>
      <c r="AJ8" s="672"/>
      <c r="AK8" s="47"/>
    </row>
    <row r="9" spans="1:43" x14ac:dyDescent="0.4">
      <c r="B9" s="187"/>
      <c r="C9" s="445"/>
      <c r="D9" s="439"/>
      <c r="E9" s="439"/>
      <c r="F9" s="439"/>
      <c r="G9" s="439"/>
      <c r="H9" s="439"/>
      <c r="I9" s="439"/>
      <c r="J9" s="439"/>
      <c r="K9" s="439"/>
      <c r="L9" s="439"/>
      <c r="M9" s="439"/>
      <c r="N9" s="439"/>
      <c r="O9" s="439"/>
      <c r="P9" s="439"/>
      <c r="Q9" s="439"/>
      <c r="R9" s="439"/>
      <c r="S9" s="439"/>
      <c r="T9" s="439"/>
      <c r="U9" s="439"/>
      <c r="V9" s="439"/>
      <c r="W9" s="439"/>
      <c r="X9" s="439"/>
      <c r="Y9" s="439"/>
      <c r="Z9" s="439"/>
      <c r="AA9" s="439"/>
      <c r="AB9" s="439"/>
      <c r="AC9" s="439"/>
      <c r="AD9" s="439"/>
      <c r="AE9" s="439"/>
      <c r="AF9" s="439"/>
      <c r="AG9" s="439"/>
      <c r="AH9" s="439"/>
      <c r="AI9" s="439"/>
      <c r="AJ9" s="440"/>
      <c r="AK9" s="188"/>
    </row>
    <row r="10" spans="1:43" x14ac:dyDescent="0.4">
      <c r="B10" s="187"/>
      <c r="C10" s="182"/>
      <c r="D10" s="182"/>
      <c r="E10" s="182"/>
      <c r="F10" s="182"/>
      <c r="G10" s="182"/>
      <c r="H10" s="182"/>
      <c r="I10" s="182"/>
      <c r="J10" s="182"/>
      <c r="K10" s="182"/>
      <c r="L10" s="182"/>
      <c r="M10" s="182"/>
      <c r="N10" s="189"/>
      <c r="O10" s="188"/>
      <c r="P10" s="188"/>
      <c r="Q10" s="188"/>
      <c r="R10" s="188"/>
      <c r="S10" s="188"/>
      <c r="T10" s="189"/>
      <c r="U10" s="188"/>
      <c r="V10" s="188"/>
      <c r="W10" s="188"/>
      <c r="X10" s="188"/>
      <c r="Y10" s="188"/>
      <c r="Z10" s="189"/>
      <c r="AA10" s="188"/>
      <c r="AB10" s="188"/>
      <c r="AC10" s="188"/>
      <c r="AD10" s="188"/>
      <c r="AE10" s="188"/>
      <c r="AF10" s="189"/>
      <c r="AG10" s="188"/>
      <c r="AH10" s="188"/>
      <c r="AI10" s="188"/>
      <c r="AJ10" s="188"/>
      <c r="AK10" s="188"/>
    </row>
    <row r="11" spans="1:43" x14ac:dyDescent="0.4">
      <c r="A11" s="187"/>
      <c r="B11" s="187"/>
      <c r="C11" s="190"/>
      <c r="D11" s="190"/>
      <c r="E11" s="190"/>
      <c r="F11" s="190"/>
      <c r="G11" s="190"/>
      <c r="H11" s="190"/>
      <c r="I11" s="190"/>
      <c r="J11" s="190"/>
      <c r="K11" s="190"/>
      <c r="L11" s="190"/>
      <c r="M11" s="190"/>
      <c r="N11" s="189"/>
      <c r="O11" s="188"/>
      <c r="P11" s="188"/>
      <c r="Q11" s="188"/>
      <c r="R11" s="188"/>
      <c r="S11" s="188"/>
      <c r="T11" s="189"/>
      <c r="U11" s="188"/>
      <c r="V11" s="188"/>
      <c r="W11" s="188"/>
      <c r="X11" s="188"/>
      <c r="Y11" s="188"/>
      <c r="Z11" s="189"/>
      <c r="AA11" s="188"/>
      <c r="AB11" s="188"/>
      <c r="AC11" s="188"/>
      <c r="AD11" s="188"/>
      <c r="AE11" s="188"/>
      <c r="AF11" s="189"/>
      <c r="AG11" s="188"/>
      <c r="AH11" s="188"/>
      <c r="AI11" s="188"/>
      <c r="AJ11" s="188"/>
      <c r="AK11" s="188"/>
    </row>
    <row r="12" spans="1:43" x14ac:dyDescent="0.4">
      <c r="A12" s="187"/>
      <c r="B12" s="187"/>
      <c r="C12" s="190"/>
      <c r="D12" s="190"/>
      <c r="E12" s="190"/>
      <c r="F12" s="190"/>
      <c r="G12" s="190"/>
      <c r="H12" s="190"/>
      <c r="I12" s="190"/>
      <c r="J12" s="190"/>
      <c r="K12" s="190"/>
      <c r="L12" s="190"/>
      <c r="M12" s="190"/>
      <c r="N12" s="189"/>
      <c r="O12" s="188"/>
      <c r="P12" s="188"/>
      <c r="Q12" s="188"/>
      <c r="R12" s="188"/>
      <c r="S12" s="188"/>
      <c r="T12" s="189"/>
      <c r="U12" s="188"/>
      <c r="V12" s="188"/>
      <c r="W12" s="188"/>
      <c r="X12" s="188"/>
      <c r="Y12" s="188"/>
      <c r="Z12" s="189"/>
      <c r="AA12" s="188"/>
      <c r="AB12" s="188"/>
      <c r="AC12" s="188"/>
      <c r="AD12" s="188"/>
      <c r="AE12" s="188"/>
      <c r="AF12" s="189"/>
      <c r="AG12" s="188"/>
      <c r="AH12" s="188"/>
      <c r="AI12" s="188"/>
      <c r="AJ12" s="188"/>
      <c r="AK12" s="188"/>
    </row>
    <row r="13" spans="1:43" ht="40.5" customHeight="1" x14ac:dyDescent="0.4">
      <c r="A13" s="237" t="s">
        <v>878</v>
      </c>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9"/>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B19" sqref="B19:AK19"/>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4">
      <c r="A2" s="106"/>
      <c r="B2" s="482" t="s">
        <v>893</v>
      </c>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O2" s="1"/>
      <c r="AP2" s="1"/>
      <c r="AQ2" s="1"/>
    </row>
    <row r="3" spans="1:43" x14ac:dyDescent="0.4">
      <c r="AO3" s="1"/>
    </row>
    <row r="4" spans="1:43" ht="18.75" customHeight="1" x14ac:dyDescent="0.4">
      <c r="A4" s="19"/>
      <c r="B4" s="685" t="s">
        <v>884</v>
      </c>
      <c r="C4" s="561"/>
      <c r="D4" s="561"/>
      <c r="E4" s="561"/>
      <c r="F4" s="561"/>
      <c r="G4" s="561"/>
      <c r="H4" s="561"/>
      <c r="I4" s="561"/>
      <c r="J4" s="561"/>
      <c r="K4" s="561"/>
      <c r="L4" s="561"/>
      <c r="M4" s="561"/>
      <c r="N4" s="561"/>
      <c r="O4" s="561"/>
      <c r="P4" s="561"/>
      <c r="Q4" s="561"/>
      <c r="R4" s="561"/>
      <c r="S4" s="561"/>
      <c r="T4" s="561"/>
      <c r="U4" s="561"/>
      <c r="V4" s="561"/>
      <c r="W4" s="561"/>
      <c r="X4" s="561"/>
      <c r="Y4" s="561"/>
      <c r="Z4" s="561"/>
      <c r="AA4" s="561"/>
      <c r="AB4" s="561"/>
      <c r="AC4" s="561"/>
      <c r="AD4" s="561"/>
      <c r="AE4" s="561"/>
      <c r="AF4" s="561"/>
      <c r="AG4" s="561"/>
      <c r="AH4" s="561"/>
      <c r="AI4" s="561"/>
      <c r="AJ4" s="561"/>
      <c r="AK4" s="561"/>
      <c r="AL4" s="16"/>
      <c r="AO4" s="1"/>
    </row>
    <row r="5" spans="1:43" x14ac:dyDescent="0.4">
      <c r="A5" s="185"/>
      <c r="B5" s="185"/>
      <c r="C5" s="185"/>
      <c r="D5" s="47"/>
      <c r="E5" s="47"/>
      <c r="F5" s="47"/>
      <c r="G5" s="47"/>
      <c r="H5" s="47"/>
      <c r="I5" s="47"/>
      <c r="J5" s="47"/>
      <c r="K5" s="47"/>
      <c r="L5" s="47"/>
      <c r="M5" s="47"/>
      <c r="N5" s="186"/>
      <c r="O5" s="47"/>
      <c r="P5" s="186"/>
      <c r="Q5" s="47"/>
      <c r="R5" s="186"/>
      <c r="S5" s="47"/>
      <c r="T5" s="187"/>
      <c r="U5" s="187"/>
      <c r="V5" s="187"/>
      <c r="W5" s="47"/>
      <c r="X5" s="186"/>
      <c r="Y5" s="47"/>
      <c r="Z5" s="186"/>
      <c r="AA5" s="47"/>
      <c r="AB5" s="186"/>
      <c r="AC5" s="47"/>
      <c r="AD5" s="47"/>
      <c r="AE5" s="47"/>
      <c r="AF5" s="47"/>
      <c r="AG5" s="47"/>
      <c r="AH5" s="47"/>
      <c r="AI5" s="47"/>
      <c r="AJ5" s="47"/>
      <c r="AK5" s="47"/>
    </row>
    <row r="6" spans="1:43" x14ac:dyDescent="0.4">
      <c r="A6" s="185"/>
      <c r="B6" s="185"/>
      <c r="C6" s="185" t="s">
        <v>879</v>
      </c>
      <c r="D6" s="47"/>
      <c r="E6" s="47"/>
      <c r="F6" s="47"/>
      <c r="G6" s="47"/>
      <c r="H6" s="47"/>
      <c r="I6" s="673" t="s">
        <v>1137</v>
      </c>
      <c r="J6" s="674"/>
      <c r="K6" s="674"/>
      <c r="L6" s="674"/>
      <c r="M6" s="674"/>
      <c r="N6" s="675"/>
      <c r="O6" s="47"/>
      <c r="P6" s="186"/>
      <c r="Q6" s="47"/>
      <c r="R6" s="186"/>
      <c r="S6" s="47"/>
      <c r="T6" s="187"/>
      <c r="U6" s="187"/>
      <c r="V6" s="187"/>
      <c r="W6" s="47"/>
      <c r="X6" s="186"/>
      <c r="Y6" s="47"/>
      <c r="Z6" s="186"/>
      <c r="AA6" s="47"/>
      <c r="AB6" s="186"/>
      <c r="AC6" s="47"/>
      <c r="AD6" s="47"/>
      <c r="AE6" s="47"/>
      <c r="AF6" s="47"/>
      <c r="AG6" s="47"/>
      <c r="AH6" s="47"/>
      <c r="AI6" s="47"/>
      <c r="AJ6" s="47"/>
      <c r="AK6" s="47"/>
    </row>
    <row r="7" spans="1:43" x14ac:dyDescent="0.4">
      <c r="A7" s="185"/>
      <c r="B7" s="185"/>
      <c r="C7" s="185" t="s">
        <v>880</v>
      </c>
      <c r="D7" s="47"/>
      <c r="E7" s="47"/>
      <c r="F7" s="47"/>
      <c r="G7" s="47"/>
      <c r="H7" s="47"/>
      <c r="I7" s="47"/>
      <c r="J7" s="47"/>
      <c r="K7" s="47"/>
      <c r="L7" s="47"/>
      <c r="M7" s="47"/>
      <c r="N7" s="186"/>
      <c r="O7" s="47"/>
      <c r="P7" s="186"/>
      <c r="Q7" s="47"/>
      <c r="R7" s="186"/>
      <c r="S7" s="47"/>
      <c r="T7" s="187"/>
      <c r="U7" s="187"/>
      <c r="V7" s="187"/>
      <c r="W7" s="47"/>
      <c r="X7" s="186"/>
      <c r="Y7" s="47"/>
      <c r="Z7" s="186"/>
      <c r="AA7" s="47"/>
      <c r="AB7" s="186"/>
      <c r="AC7" s="47"/>
      <c r="AD7" s="47"/>
      <c r="AE7" s="47"/>
      <c r="AF7" s="47"/>
      <c r="AG7" s="47"/>
      <c r="AH7" s="47"/>
      <c r="AI7" s="47"/>
      <c r="AJ7" s="47"/>
      <c r="AK7" s="47"/>
    </row>
    <row r="8" spans="1:43" x14ac:dyDescent="0.4">
      <c r="A8" s="47"/>
      <c r="B8" s="47"/>
      <c r="C8" s="676"/>
      <c r="D8" s="677"/>
      <c r="E8" s="677"/>
      <c r="F8" s="677"/>
      <c r="G8" s="677"/>
      <c r="H8" s="677"/>
      <c r="I8" s="677"/>
      <c r="J8" s="677"/>
      <c r="K8" s="677"/>
      <c r="L8" s="677"/>
      <c r="M8" s="677"/>
      <c r="N8" s="677"/>
      <c r="O8" s="677"/>
      <c r="P8" s="677"/>
      <c r="Q8" s="677"/>
      <c r="R8" s="677"/>
      <c r="S8" s="677"/>
      <c r="T8" s="677"/>
      <c r="U8" s="677"/>
      <c r="V8" s="677"/>
      <c r="W8" s="677"/>
      <c r="X8" s="677"/>
      <c r="Y8" s="677"/>
      <c r="Z8" s="677"/>
      <c r="AA8" s="677"/>
      <c r="AB8" s="677"/>
      <c r="AC8" s="677"/>
      <c r="AD8" s="677"/>
      <c r="AE8" s="677"/>
      <c r="AF8" s="677"/>
      <c r="AG8" s="677"/>
      <c r="AH8" s="677"/>
      <c r="AI8" s="677"/>
      <c r="AJ8" s="678"/>
      <c r="AK8" s="47"/>
    </row>
    <row r="9" spans="1:43" ht="17.25" customHeight="1" x14ac:dyDescent="0.3">
      <c r="A9" s="191"/>
      <c r="B9" s="191"/>
      <c r="C9" s="679"/>
      <c r="D9" s="680"/>
      <c r="E9" s="680"/>
      <c r="F9" s="680"/>
      <c r="G9" s="680"/>
      <c r="H9" s="680"/>
      <c r="I9" s="680"/>
      <c r="J9" s="680"/>
      <c r="K9" s="680"/>
      <c r="L9" s="680"/>
      <c r="M9" s="680"/>
      <c r="N9" s="680"/>
      <c r="O9" s="680"/>
      <c r="P9" s="680"/>
      <c r="Q9" s="680"/>
      <c r="R9" s="680"/>
      <c r="S9" s="680"/>
      <c r="T9" s="680"/>
      <c r="U9" s="680"/>
      <c r="V9" s="680"/>
      <c r="W9" s="680"/>
      <c r="X9" s="680"/>
      <c r="Y9" s="680"/>
      <c r="Z9" s="680"/>
      <c r="AA9" s="680"/>
      <c r="AB9" s="680"/>
      <c r="AC9" s="680"/>
      <c r="AD9" s="680"/>
      <c r="AE9" s="680"/>
      <c r="AF9" s="680"/>
      <c r="AG9" s="680"/>
      <c r="AH9" s="680"/>
      <c r="AI9" s="680"/>
      <c r="AJ9" s="681"/>
      <c r="AK9" s="142"/>
      <c r="AL9" s="16"/>
    </row>
    <row r="10" spans="1:43" ht="17.25" customHeight="1" x14ac:dyDescent="0.3">
      <c r="A10" s="191"/>
      <c r="B10" s="191"/>
      <c r="C10" s="679"/>
      <c r="D10" s="680"/>
      <c r="E10" s="680"/>
      <c r="F10" s="680"/>
      <c r="G10" s="680"/>
      <c r="H10" s="680"/>
      <c r="I10" s="680"/>
      <c r="J10" s="680"/>
      <c r="K10" s="680"/>
      <c r="L10" s="680"/>
      <c r="M10" s="680"/>
      <c r="N10" s="680"/>
      <c r="O10" s="680"/>
      <c r="P10" s="680"/>
      <c r="Q10" s="680"/>
      <c r="R10" s="680"/>
      <c r="S10" s="680"/>
      <c r="T10" s="680"/>
      <c r="U10" s="680"/>
      <c r="V10" s="680"/>
      <c r="W10" s="680"/>
      <c r="X10" s="680"/>
      <c r="Y10" s="680"/>
      <c r="Z10" s="680"/>
      <c r="AA10" s="680"/>
      <c r="AB10" s="680"/>
      <c r="AC10" s="680"/>
      <c r="AD10" s="680"/>
      <c r="AE10" s="680"/>
      <c r="AF10" s="680"/>
      <c r="AG10" s="680"/>
      <c r="AH10" s="680"/>
      <c r="AI10" s="680"/>
      <c r="AJ10" s="681"/>
      <c r="AK10" s="142"/>
      <c r="AL10" s="16"/>
    </row>
    <row r="11" spans="1:43" ht="17.25" customHeight="1" x14ac:dyDescent="0.3">
      <c r="A11" s="191"/>
      <c r="B11" s="191"/>
      <c r="C11" s="679"/>
      <c r="D11" s="680"/>
      <c r="E11" s="680"/>
      <c r="F11" s="680"/>
      <c r="G11" s="680"/>
      <c r="H11" s="680"/>
      <c r="I11" s="680"/>
      <c r="J11" s="680"/>
      <c r="K11" s="680"/>
      <c r="L11" s="680"/>
      <c r="M11" s="680"/>
      <c r="N11" s="680"/>
      <c r="O11" s="680"/>
      <c r="P11" s="680"/>
      <c r="Q11" s="680"/>
      <c r="R11" s="680"/>
      <c r="S11" s="680"/>
      <c r="T11" s="680"/>
      <c r="U11" s="680"/>
      <c r="V11" s="680"/>
      <c r="W11" s="680"/>
      <c r="X11" s="680"/>
      <c r="Y11" s="680"/>
      <c r="Z11" s="680"/>
      <c r="AA11" s="680"/>
      <c r="AB11" s="680"/>
      <c r="AC11" s="680"/>
      <c r="AD11" s="680"/>
      <c r="AE11" s="680"/>
      <c r="AF11" s="680"/>
      <c r="AG11" s="680"/>
      <c r="AH11" s="680"/>
      <c r="AI11" s="680"/>
      <c r="AJ11" s="681"/>
      <c r="AK11" s="142"/>
      <c r="AL11" s="16"/>
    </row>
    <row r="12" spans="1:43" ht="17.25" customHeight="1" x14ac:dyDescent="0.3">
      <c r="A12" s="191"/>
      <c r="B12" s="191"/>
      <c r="C12" s="679"/>
      <c r="D12" s="680"/>
      <c r="E12" s="680"/>
      <c r="F12" s="680"/>
      <c r="G12" s="680"/>
      <c r="H12" s="680"/>
      <c r="I12" s="680"/>
      <c r="J12" s="680"/>
      <c r="K12" s="680"/>
      <c r="L12" s="680"/>
      <c r="M12" s="680"/>
      <c r="N12" s="680"/>
      <c r="O12" s="680"/>
      <c r="P12" s="680"/>
      <c r="Q12" s="680"/>
      <c r="R12" s="680"/>
      <c r="S12" s="680"/>
      <c r="T12" s="680"/>
      <c r="U12" s="680"/>
      <c r="V12" s="680"/>
      <c r="W12" s="680"/>
      <c r="X12" s="680"/>
      <c r="Y12" s="680"/>
      <c r="Z12" s="680"/>
      <c r="AA12" s="680"/>
      <c r="AB12" s="680"/>
      <c r="AC12" s="680"/>
      <c r="AD12" s="680"/>
      <c r="AE12" s="680"/>
      <c r="AF12" s="680"/>
      <c r="AG12" s="680"/>
      <c r="AH12" s="680"/>
      <c r="AI12" s="680"/>
      <c r="AJ12" s="681"/>
      <c r="AK12" s="142"/>
      <c r="AL12" s="16"/>
    </row>
    <row r="13" spans="1:43" x14ac:dyDescent="0.4">
      <c r="A13" s="187"/>
      <c r="B13" s="187"/>
      <c r="C13" s="679"/>
      <c r="D13" s="680"/>
      <c r="E13" s="680"/>
      <c r="F13" s="680"/>
      <c r="G13" s="680"/>
      <c r="H13" s="680"/>
      <c r="I13" s="680"/>
      <c r="J13" s="680"/>
      <c r="K13" s="680"/>
      <c r="L13" s="680"/>
      <c r="M13" s="680"/>
      <c r="N13" s="680"/>
      <c r="O13" s="680"/>
      <c r="P13" s="680"/>
      <c r="Q13" s="680"/>
      <c r="R13" s="680"/>
      <c r="S13" s="680"/>
      <c r="T13" s="680"/>
      <c r="U13" s="680"/>
      <c r="V13" s="680"/>
      <c r="W13" s="680"/>
      <c r="X13" s="680"/>
      <c r="Y13" s="680"/>
      <c r="Z13" s="680"/>
      <c r="AA13" s="680"/>
      <c r="AB13" s="680"/>
      <c r="AC13" s="680"/>
      <c r="AD13" s="680"/>
      <c r="AE13" s="680"/>
      <c r="AF13" s="680"/>
      <c r="AG13" s="680"/>
      <c r="AH13" s="680"/>
      <c r="AI13" s="680"/>
      <c r="AJ13" s="681"/>
      <c r="AK13" s="192"/>
    </row>
    <row r="14" spans="1:43" x14ac:dyDescent="0.4">
      <c r="B14" s="187"/>
      <c r="C14" s="679"/>
      <c r="D14" s="680"/>
      <c r="E14" s="680"/>
      <c r="F14" s="680"/>
      <c r="G14" s="680"/>
      <c r="H14" s="680"/>
      <c r="I14" s="680"/>
      <c r="J14" s="680"/>
      <c r="K14" s="680"/>
      <c r="L14" s="680"/>
      <c r="M14" s="680"/>
      <c r="N14" s="680"/>
      <c r="O14" s="680"/>
      <c r="P14" s="680"/>
      <c r="Q14" s="680"/>
      <c r="R14" s="680"/>
      <c r="S14" s="680"/>
      <c r="T14" s="680"/>
      <c r="U14" s="680"/>
      <c r="V14" s="680"/>
      <c r="W14" s="680"/>
      <c r="X14" s="680"/>
      <c r="Y14" s="680"/>
      <c r="Z14" s="680"/>
      <c r="AA14" s="680"/>
      <c r="AB14" s="680"/>
      <c r="AC14" s="680"/>
      <c r="AD14" s="680"/>
      <c r="AE14" s="680"/>
      <c r="AF14" s="680"/>
      <c r="AG14" s="680"/>
      <c r="AH14" s="680"/>
      <c r="AI14" s="680"/>
      <c r="AJ14" s="681"/>
      <c r="AK14" s="192"/>
    </row>
    <row r="15" spans="1:43" x14ac:dyDescent="0.4">
      <c r="B15" s="187"/>
      <c r="C15" s="679"/>
      <c r="D15" s="680"/>
      <c r="E15" s="680"/>
      <c r="F15" s="680"/>
      <c r="G15" s="680"/>
      <c r="H15" s="680"/>
      <c r="I15" s="680"/>
      <c r="J15" s="680"/>
      <c r="K15" s="680"/>
      <c r="L15" s="680"/>
      <c r="M15" s="680"/>
      <c r="N15" s="680"/>
      <c r="O15" s="680"/>
      <c r="P15" s="680"/>
      <c r="Q15" s="680"/>
      <c r="R15" s="680"/>
      <c r="S15" s="680"/>
      <c r="T15" s="680"/>
      <c r="U15" s="680"/>
      <c r="V15" s="680"/>
      <c r="W15" s="680"/>
      <c r="X15" s="680"/>
      <c r="Y15" s="680"/>
      <c r="Z15" s="680"/>
      <c r="AA15" s="680"/>
      <c r="AB15" s="680"/>
      <c r="AC15" s="680"/>
      <c r="AD15" s="680"/>
      <c r="AE15" s="680"/>
      <c r="AF15" s="680"/>
      <c r="AG15" s="680"/>
      <c r="AH15" s="680"/>
      <c r="AI15" s="680"/>
      <c r="AJ15" s="681"/>
      <c r="AK15" s="188"/>
    </row>
    <row r="16" spans="1:43" x14ac:dyDescent="0.4">
      <c r="B16" s="187"/>
      <c r="C16" s="682"/>
      <c r="D16" s="683"/>
      <c r="E16" s="683"/>
      <c r="F16" s="683"/>
      <c r="G16" s="683"/>
      <c r="H16" s="683"/>
      <c r="I16" s="683"/>
      <c r="J16" s="683"/>
      <c r="K16" s="683"/>
      <c r="L16" s="683"/>
      <c r="M16" s="683"/>
      <c r="N16" s="683"/>
      <c r="O16" s="683"/>
      <c r="P16" s="683"/>
      <c r="Q16" s="683"/>
      <c r="R16" s="683"/>
      <c r="S16" s="683"/>
      <c r="T16" s="683"/>
      <c r="U16" s="683"/>
      <c r="V16" s="683"/>
      <c r="W16" s="683"/>
      <c r="X16" s="683"/>
      <c r="Y16" s="683"/>
      <c r="Z16" s="683"/>
      <c r="AA16" s="683"/>
      <c r="AB16" s="683"/>
      <c r="AC16" s="683"/>
      <c r="AD16" s="683"/>
      <c r="AE16" s="683"/>
      <c r="AF16" s="683"/>
      <c r="AG16" s="683"/>
      <c r="AH16" s="683"/>
      <c r="AI16" s="683"/>
      <c r="AJ16" s="684"/>
      <c r="AK16" s="188"/>
    </row>
    <row r="17" spans="1:41" x14ac:dyDescent="0.4">
      <c r="B17" s="187"/>
      <c r="C17" s="182"/>
      <c r="D17" s="182"/>
      <c r="E17" s="182"/>
      <c r="F17" s="182"/>
      <c r="G17" s="182"/>
      <c r="H17" s="182"/>
      <c r="I17" s="182"/>
      <c r="J17" s="182"/>
      <c r="K17" s="182"/>
      <c r="L17" s="182"/>
      <c r="M17" s="182"/>
      <c r="N17" s="189"/>
      <c r="O17" s="188"/>
      <c r="P17" s="188"/>
      <c r="Q17" s="188"/>
      <c r="R17" s="188"/>
      <c r="S17" s="188"/>
      <c r="T17" s="189"/>
      <c r="U17" s="188"/>
      <c r="V17" s="188"/>
      <c r="W17" s="188"/>
      <c r="X17" s="188"/>
      <c r="Y17" s="188"/>
      <c r="Z17" s="189"/>
      <c r="AA17" s="188"/>
      <c r="AB17" s="188"/>
      <c r="AC17" s="188"/>
      <c r="AD17" s="188"/>
      <c r="AE17" s="188"/>
      <c r="AF17" s="189"/>
      <c r="AG17" s="188"/>
      <c r="AH17" s="188"/>
      <c r="AI17" s="188"/>
      <c r="AJ17" s="188"/>
      <c r="AK17" s="188"/>
    </row>
    <row r="18" spans="1:41" x14ac:dyDescent="0.4">
      <c r="B18" s="187"/>
      <c r="C18" s="182"/>
      <c r="D18" s="182"/>
      <c r="E18" s="182"/>
      <c r="F18" s="182"/>
      <c r="G18" s="182"/>
      <c r="H18" s="182"/>
      <c r="I18" s="182"/>
      <c r="J18" s="182"/>
      <c r="K18" s="182"/>
      <c r="L18" s="182"/>
      <c r="M18" s="182"/>
      <c r="N18" s="189"/>
      <c r="O18" s="188"/>
      <c r="P18" s="188"/>
      <c r="Q18" s="188"/>
      <c r="R18" s="188"/>
      <c r="S18" s="188"/>
      <c r="T18" s="189"/>
      <c r="U18" s="188"/>
      <c r="V18" s="188"/>
      <c r="W18" s="188"/>
      <c r="X18" s="188"/>
      <c r="Y18" s="188"/>
      <c r="Z18" s="189"/>
      <c r="AA18" s="188"/>
      <c r="AB18" s="188"/>
      <c r="AC18" s="188"/>
      <c r="AD18" s="188"/>
      <c r="AE18" s="188"/>
      <c r="AF18" s="189"/>
      <c r="AG18" s="188"/>
      <c r="AH18" s="188"/>
      <c r="AI18" s="188"/>
      <c r="AJ18" s="188"/>
      <c r="AK18" s="188"/>
    </row>
    <row r="19" spans="1:41" ht="18.75" customHeight="1" x14ac:dyDescent="0.4">
      <c r="A19" s="19"/>
      <c r="B19" s="685" t="s">
        <v>1068</v>
      </c>
      <c r="C19" s="561"/>
      <c r="D19" s="561"/>
      <c r="E19" s="561"/>
      <c r="F19" s="561"/>
      <c r="G19" s="561"/>
      <c r="H19" s="561"/>
      <c r="I19" s="561"/>
      <c r="J19" s="561"/>
      <c r="K19" s="561"/>
      <c r="L19" s="561"/>
      <c r="M19" s="561"/>
      <c r="N19" s="561"/>
      <c r="O19" s="561"/>
      <c r="P19" s="561"/>
      <c r="Q19" s="561"/>
      <c r="R19" s="561"/>
      <c r="S19" s="561"/>
      <c r="T19" s="561"/>
      <c r="U19" s="561"/>
      <c r="V19" s="561"/>
      <c r="W19" s="561"/>
      <c r="X19" s="561"/>
      <c r="Y19" s="561"/>
      <c r="Z19" s="561"/>
      <c r="AA19" s="561"/>
      <c r="AB19" s="561"/>
      <c r="AC19" s="561"/>
      <c r="AD19" s="561"/>
      <c r="AE19" s="561"/>
      <c r="AF19" s="561"/>
      <c r="AG19" s="561"/>
      <c r="AH19" s="561"/>
      <c r="AI19" s="561"/>
      <c r="AJ19" s="561"/>
      <c r="AK19" s="561"/>
      <c r="AL19" s="16"/>
      <c r="AO19" s="1"/>
    </row>
    <row r="20" spans="1:41" x14ac:dyDescent="0.4">
      <c r="A20" s="185"/>
      <c r="B20" s="185"/>
      <c r="C20" s="185"/>
      <c r="D20" s="47"/>
      <c r="E20" s="47"/>
      <c r="F20" s="47"/>
      <c r="G20" s="47"/>
      <c r="H20" s="47"/>
      <c r="I20" s="47"/>
      <c r="J20" s="47"/>
      <c r="K20" s="47"/>
      <c r="L20" s="47"/>
      <c r="M20" s="47"/>
      <c r="N20" s="186"/>
      <c r="O20" s="47"/>
      <c r="P20" s="186"/>
      <c r="Q20" s="47"/>
      <c r="R20" s="186"/>
      <c r="S20" s="47"/>
      <c r="T20" s="187"/>
      <c r="U20" s="187"/>
      <c r="V20" s="187"/>
      <c r="W20" s="47"/>
      <c r="X20" s="186"/>
      <c r="Y20" s="47"/>
      <c r="Z20" s="186"/>
      <c r="AA20" s="47"/>
      <c r="AB20" s="186"/>
      <c r="AC20" s="47"/>
      <c r="AD20" s="47"/>
      <c r="AE20" s="47"/>
      <c r="AF20" s="47"/>
      <c r="AG20" s="47"/>
      <c r="AH20" s="47"/>
      <c r="AI20" s="47"/>
      <c r="AJ20" s="47"/>
      <c r="AK20" s="47"/>
    </row>
    <row r="21" spans="1:41" x14ac:dyDescent="0.4">
      <c r="A21" s="185"/>
      <c r="B21" s="185"/>
      <c r="C21" s="185" t="s">
        <v>881</v>
      </c>
      <c r="D21" s="47"/>
      <c r="E21" s="47"/>
      <c r="F21" s="47"/>
      <c r="G21" s="47"/>
      <c r="H21" s="47"/>
      <c r="I21" s="673" t="s">
        <v>1137</v>
      </c>
      <c r="J21" s="674"/>
      <c r="K21" s="674"/>
      <c r="L21" s="674"/>
      <c r="M21" s="674"/>
      <c r="N21" s="675"/>
      <c r="O21" s="47"/>
      <c r="P21" s="186"/>
      <c r="Q21" s="47"/>
      <c r="R21" s="186"/>
      <c r="S21" s="47"/>
      <c r="T21" s="187"/>
      <c r="U21" s="187"/>
      <c r="V21" s="187"/>
      <c r="W21" s="47"/>
      <c r="X21" s="186"/>
      <c r="Y21" s="47"/>
      <c r="Z21" s="186"/>
      <c r="AA21" s="47"/>
      <c r="AB21" s="186"/>
      <c r="AC21" s="47"/>
      <c r="AD21" s="47"/>
      <c r="AE21" s="47"/>
      <c r="AF21" s="47"/>
      <c r="AG21" s="47"/>
      <c r="AH21" s="47"/>
      <c r="AI21" s="47"/>
      <c r="AJ21" s="47"/>
      <c r="AK21" s="47"/>
    </row>
    <row r="22" spans="1:41" x14ac:dyDescent="0.4">
      <c r="A22" s="185"/>
      <c r="B22" s="185"/>
      <c r="C22" s="185" t="s">
        <v>882</v>
      </c>
      <c r="D22" s="47"/>
      <c r="E22" s="47"/>
      <c r="F22" s="47"/>
      <c r="G22" s="47"/>
      <c r="H22" s="47"/>
      <c r="I22" s="47"/>
      <c r="J22" s="47"/>
      <c r="K22" s="47"/>
      <c r="L22" s="47"/>
      <c r="M22" s="47"/>
      <c r="N22" s="186"/>
      <c r="O22" s="47"/>
      <c r="P22" s="186"/>
      <c r="Q22" s="47"/>
      <c r="R22" s="186"/>
      <c r="S22" s="47"/>
      <c r="T22" s="187"/>
      <c r="U22" s="187"/>
      <c r="V22" s="187"/>
      <c r="W22" s="47"/>
      <c r="X22" s="186"/>
      <c r="Y22" s="47"/>
      <c r="Z22" s="186"/>
      <c r="AA22" s="47"/>
      <c r="AB22" s="186"/>
      <c r="AC22" s="47"/>
      <c r="AD22" s="47"/>
      <c r="AE22" s="47"/>
      <c r="AF22" s="47"/>
      <c r="AG22" s="47"/>
      <c r="AH22" s="47"/>
      <c r="AI22" s="47"/>
      <c r="AJ22" s="47"/>
      <c r="AK22" s="47"/>
    </row>
    <row r="23" spans="1:41" x14ac:dyDescent="0.4">
      <c r="A23" s="47"/>
      <c r="B23" s="47"/>
      <c r="C23" s="676"/>
      <c r="D23" s="677"/>
      <c r="E23" s="677"/>
      <c r="F23" s="677"/>
      <c r="G23" s="677"/>
      <c r="H23" s="677"/>
      <c r="I23" s="677"/>
      <c r="J23" s="677"/>
      <c r="K23" s="677"/>
      <c r="L23" s="677"/>
      <c r="M23" s="677"/>
      <c r="N23" s="677"/>
      <c r="O23" s="677"/>
      <c r="P23" s="677"/>
      <c r="Q23" s="677"/>
      <c r="R23" s="677"/>
      <c r="S23" s="677"/>
      <c r="T23" s="677"/>
      <c r="U23" s="677"/>
      <c r="V23" s="677"/>
      <c r="W23" s="677"/>
      <c r="X23" s="677"/>
      <c r="Y23" s="677"/>
      <c r="Z23" s="677"/>
      <c r="AA23" s="677"/>
      <c r="AB23" s="677"/>
      <c r="AC23" s="677"/>
      <c r="AD23" s="677"/>
      <c r="AE23" s="677"/>
      <c r="AF23" s="677"/>
      <c r="AG23" s="677"/>
      <c r="AH23" s="677"/>
      <c r="AI23" s="677"/>
      <c r="AJ23" s="678"/>
      <c r="AK23" s="47"/>
    </row>
    <row r="24" spans="1:41" ht="17.25" customHeight="1" x14ac:dyDescent="0.3">
      <c r="A24" s="191"/>
      <c r="B24" s="191"/>
      <c r="C24" s="679"/>
      <c r="D24" s="680"/>
      <c r="E24" s="680"/>
      <c r="F24" s="680"/>
      <c r="G24" s="680"/>
      <c r="H24" s="680"/>
      <c r="I24" s="680"/>
      <c r="J24" s="680"/>
      <c r="K24" s="680"/>
      <c r="L24" s="680"/>
      <c r="M24" s="680"/>
      <c r="N24" s="680"/>
      <c r="O24" s="680"/>
      <c r="P24" s="680"/>
      <c r="Q24" s="680"/>
      <c r="R24" s="680"/>
      <c r="S24" s="680"/>
      <c r="T24" s="680"/>
      <c r="U24" s="680"/>
      <c r="V24" s="680"/>
      <c r="W24" s="680"/>
      <c r="X24" s="680"/>
      <c r="Y24" s="680"/>
      <c r="Z24" s="680"/>
      <c r="AA24" s="680"/>
      <c r="AB24" s="680"/>
      <c r="AC24" s="680"/>
      <c r="AD24" s="680"/>
      <c r="AE24" s="680"/>
      <c r="AF24" s="680"/>
      <c r="AG24" s="680"/>
      <c r="AH24" s="680"/>
      <c r="AI24" s="680"/>
      <c r="AJ24" s="681"/>
      <c r="AK24" s="142"/>
      <c r="AL24" s="16"/>
    </row>
    <row r="25" spans="1:41" ht="17.25" customHeight="1" x14ac:dyDescent="0.3">
      <c r="A25" s="191"/>
      <c r="B25" s="191"/>
      <c r="C25" s="679"/>
      <c r="D25" s="680"/>
      <c r="E25" s="680"/>
      <c r="F25" s="680"/>
      <c r="G25" s="680"/>
      <c r="H25" s="680"/>
      <c r="I25" s="680"/>
      <c r="J25" s="680"/>
      <c r="K25" s="680"/>
      <c r="L25" s="680"/>
      <c r="M25" s="680"/>
      <c r="N25" s="680"/>
      <c r="O25" s="680"/>
      <c r="P25" s="680"/>
      <c r="Q25" s="680"/>
      <c r="R25" s="680"/>
      <c r="S25" s="680"/>
      <c r="T25" s="680"/>
      <c r="U25" s="680"/>
      <c r="V25" s="680"/>
      <c r="W25" s="680"/>
      <c r="X25" s="680"/>
      <c r="Y25" s="680"/>
      <c r="Z25" s="680"/>
      <c r="AA25" s="680"/>
      <c r="AB25" s="680"/>
      <c r="AC25" s="680"/>
      <c r="AD25" s="680"/>
      <c r="AE25" s="680"/>
      <c r="AF25" s="680"/>
      <c r="AG25" s="680"/>
      <c r="AH25" s="680"/>
      <c r="AI25" s="680"/>
      <c r="AJ25" s="681"/>
      <c r="AK25" s="142"/>
      <c r="AL25" s="16"/>
    </row>
    <row r="26" spans="1:41" ht="17.25" customHeight="1" x14ac:dyDescent="0.3">
      <c r="A26" s="191"/>
      <c r="B26" s="191"/>
      <c r="C26" s="679"/>
      <c r="D26" s="680"/>
      <c r="E26" s="680"/>
      <c r="F26" s="680"/>
      <c r="G26" s="680"/>
      <c r="H26" s="680"/>
      <c r="I26" s="680"/>
      <c r="J26" s="680"/>
      <c r="K26" s="680"/>
      <c r="L26" s="680"/>
      <c r="M26" s="680"/>
      <c r="N26" s="680"/>
      <c r="O26" s="680"/>
      <c r="P26" s="680"/>
      <c r="Q26" s="680"/>
      <c r="R26" s="680"/>
      <c r="S26" s="680"/>
      <c r="T26" s="680"/>
      <c r="U26" s="680"/>
      <c r="V26" s="680"/>
      <c r="W26" s="680"/>
      <c r="X26" s="680"/>
      <c r="Y26" s="680"/>
      <c r="Z26" s="680"/>
      <c r="AA26" s="680"/>
      <c r="AB26" s="680"/>
      <c r="AC26" s="680"/>
      <c r="AD26" s="680"/>
      <c r="AE26" s="680"/>
      <c r="AF26" s="680"/>
      <c r="AG26" s="680"/>
      <c r="AH26" s="680"/>
      <c r="AI26" s="680"/>
      <c r="AJ26" s="681"/>
      <c r="AK26" s="142"/>
      <c r="AL26" s="16"/>
    </row>
    <row r="27" spans="1:41" ht="17.25" customHeight="1" x14ac:dyDescent="0.3">
      <c r="A27" s="191"/>
      <c r="B27" s="191"/>
      <c r="C27" s="679"/>
      <c r="D27" s="680"/>
      <c r="E27" s="680"/>
      <c r="F27" s="680"/>
      <c r="G27" s="680"/>
      <c r="H27" s="680"/>
      <c r="I27" s="680"/>
      <c r="J27" s="680"/>
      <c r="K27" s="680"/>
      <c r="L27" s="680"/>
      <c r="M27" s="680"/>
      <c r="N27" s="680"/>
      <c r="O27" s="680"/>
      <c r="P27" s="680"/>
      <c r="Q27" s="680"/>
      <c r="R27" s="680"/>
      <c r="S27" s="680"/>
      <c r="T27" s="680"/>
      <c r="U27" s="680"/>
      <c r="V27" s="680"/>
      <c r="W27" s="680"/>
      <c r="X27" s="680"/>
      <c r="Y27" s="680"/>
      <c r="Z27" s="680"/>
      <c r="AA27" s="680"/>
      <c r="AB27" s="680"/>
      <c r="AC27" s="680"/>
      <c r="AD27" s="680"/>
      <c r="AE27" s="680"/>
      <c r="AF27" s="680"/>
      <c r="AG27" s="680"/>
      <c r="AH27" s="680"/>
      <c r="AI27" s="680"/>
      <c r="AJ27" s="681"/>
      <c r="AK27" s="142"/>
      <c r="AL27" s="16"/>
    </row>
    <row r="28" spans="1:41" x14ac:dyDescent="0.4">
      <c r="A28" s="187"/>
      <c r="B28" s="187"/>
      <c r="C28" s="679"/>
      <c r="D28" s="680"/>
      <c r="E28" s="680"/>
      <c r="F28" s="680"/>
      <c r="G28" s="680"/>
      <c r="H28" s="680"/>
      <c r="I28" s="680"/>
      <c r="J28" s="680"/>
      <c r="K28" s="680"/>
      <c r="L28" s="680"/>
      <c r="M28" s="680"/>
      <c r="N28" s="680"/>
      <c r="O28" s="680"/>
      <c r="P28" s="680"/>
      <c r="Q28" s="680"/>
      <c r="R28" s="680"/>
      <c r="S28" s="680"/>
      <c r="T28" s="680"/>
      <c r="U28" s="680"/>
      <c r="V28" s="680"/>
      <c r="W28" s="680"/>
      <c r="X28" s="680"/>
      <c r="Y28" s="680"/>
      <c r="Z28" s="680"/>
      <c r="AA28" s="680"/>
      <c r="AB28" s="680"/>
      <c r="AC28" s="680"/>
      <c r="AD28" s="680"/>
      <c r="AE28" s="680"/>
      <c r="AF28" s="680"/>
      <c r="AG28" s="680"/>
      <c r="AH28" s="680"/>
      <c r="AI28" s="680"/>
      <c r="AJ28" s="681"/>
      <c r="AK28" s="192"/>
    </row>
    <row r="29" spans="1:41" x14ac:dyDescent="0.4">
      <c r="B29" s="187"/>
      <c r="C29" s="679"/>
      <c r="D29" s="680"/>
      <c r="E29" s="680"/>
      <c r="F29" s="680"/>
      <c r="G29" s="680"/>
      <c r="H29" s="680"/>
      <c r="I29" s="680"/>
      <c r="J29" s="680"/>
      <c r="K29" s="680"/>
      <c r="L29" s="680"/>
      <c r="M29" s="680"/>
      <c r="N29" s="680"/>
      <c r="O29" s="680"/>
      <c r="P29" s="680"/>
      <c r="Q29" s="680"/>
      <c r="R29" s="680"/>
      <c r="S29" s="680"/>
      <c r="T29" s="680"/>
      <c r="U29" s="680"/>
      <c r="V29" s="680"/>
      <c r="W29" s="680"/>
      <c r="X29" s="680"/>
      <c r="Y29" s="680"/>
      <c r="Z29" s="680"/>
      <c r="AA29" s="680"/>
      <c r="AB29" s="680"/>
      <c r="AC29" s="680"/>
      <c r="AD29" s="680"/>
      <c r="AE29" s="680"/>
      <c r="AF29" s="680"/>
      <c r="AG29" s="680"/>
      <c r="AH29" s="680"/>
      <c r="AI29" s="680"/>
      <c r="AJ29" s="681"/>
      <c r="AK29" s="192"/>
    </row>
    <row r="30" spans="1:41" x14ac:dyDescent="0.4">
      <c r="B30" s="187"/>
      <c r="C30" s="679"/>
      <c r="D30" s="680"/>
      <c r="E30" s="680"/>
      <c r="F30" s="680"/>
      <c r="G30" s="680"/>
      <c r="H30" s="680"/>
      <c r="I30" s="680"/>
      <c r="J30" s="680"/>
      <c r="K30" s="680"/>
      <c r="L30" s="680"/>
      <c r="M30" s="680"/>
      <c r="N30" s="680"/>
      <c r="O30" s="680"/>
      <c r="P30" s="680"/>
      <c r="Q30" s="680"/>
      <c r="R30" s="680"/>
      <c r="S30" s="680"/>
      <c r="T30" s="680"/>
      <c r="U30" s="680"/>
      <c r="V30" s="680"/>
      <c r="W30" s="680"/>
      <c r="X30" s="680"/>
      <c r="Y30" s="680"/>
      <c r="Z30" s="680"/>
      <c r="AA30" s="680"/>
      <c r="AB30" s="680"/>
      <c r="AC30" s="680"/>
      <c r="AD30" s="680"/>
      <c r="AE30" s="680"/>
      <c r="AF30" s="680"/>
      <c r="AG30" s="680"/>
      <c r="AH30" s="680"/>
      <c r="AI30" s="680"/>
      <c r="AJ30" s="681"/>
      <c r="AK30" s="188"/>
    </row>
    <row r="31" spans="1:41" x14ac:dyDescent="0.4">
      <c r="B31" s="187"/>
      <c r="C31" s="682"/>
      <c r="D31" s="683"/>
      <c r="E31" s="683"/>
      <c r="F31" s="683"/>
      <c r="G31" s="683"/>
      <c r="H31" s="683"/>
      <c r="I31" s="683"/>
      <c r="J31" s="683"/>
      <c r="K31" s="683"/>
      <c r="L31" s="683"/>
      <c r="M31" s="683"/>
      <c r="N31" s="683"/>
      <c r="O31" s="683"/>
      <c r="P31" s="683"/>
      <c r="Q31" s="683"/>
      <c r="R31" s="683"/>
      <c r="S31" s="683"/>
      <c r="T31" s="683"/>
      <c r="U31" s="683"/>
      <c r="V31" s="683"/>
      <c r="W31" s="683"/>
      <c r="X31" s="683"/>
      <c r="Y31" s="683"/>
      <c r="Z31" s="683"/>
      <c r="AA31" s="683"/>
      <c r="AB31" s="683"/>
      <c r="AC31" s="683"/>
      <c r="AD31" s="683"/>
      <c r="AE31" s="683"/>
      <c r="AF31" s="683"/>
      <c r="AG31" s="683"/>
      <c r="AH31" s="683"/>
      <c r="AI31" s="683"/>
      <c r="AJ31" s="684"/>
      <c r="AK31" s="188"/>
    </row>
    <row r="32" spans="1:41" x14ac:dyDescent="0.4">
      <c r="B32" s="187"/>
      <c r="C32" s="182"/>
      <c r="D32" s="182"/>
      <c r="E32" s="182"/>
      <c r="F32" s="182"/>
      <c r="G32" s="182"/>
      <c r="H32" s="182"/>
      <c r="I32" s="182"/>
      <c r="J32" s="182"/>
      <c r="K32" s="182"/>
      <c r="L32" s="182"/>
      <c r="M32" s="182"/>
      <c r="N32" s="189"/>
      <c r="O32" s="188"/>
      <c r="P32" s="188"/>
      <c r="Q32" s="188"/>
      <c r="R32" s="188"/>
      <c r="S32" s="188"/>
      <c r="T32" s="189"/>
      <c r="U32" s="188"/>
      <c r="V32" s="188"/>
      <c r="W32" s="188"/>
      <c r="X32" s="188"/>
      <c r="Y32" s="188"/>
      <c r="Z32" s="189"/>
      <c r="AA32" s="188"/>
      <c r="AB32" s="188"/>
      <c r="AC32" s="188"/>
      <c r="AD32" s="188"/>
      <c r="AE32" s="188"/>
      <c r="AF32" s="189"/>
      <c r="AG32" s="188"/>
      <c r="AH32" s="188"/>
      <c r="AI32" s="188"/>
      <c r="AJ32" s="188"/>
      <c r="AK32" s="188"/>
    </row>
    <row r="33" spans="1:37" x14ac:dyDescent="0.4">
      <c r="B33" s="187"/>
      <c r="C33" s="182"/>
      <c r="D33" s="182"/>
      <c r="E33" s="182"/>
      <c r="F33" s="182"/>
      <c r="G33" s="182"/>
      <c r="H33" s="182"/>
      <c r="I33" s="182"/>
      <c r="J33" s="182"/>
      <c r="K33" s="182"/>
      <c r="L33" s="182"/>
      <c r="M33" s="182"/>
      <c r="N33" s="189"/>
      <c r="O33" s="188"/>
      <c r="P33" s="188"/>
      <c r="Q33" s="188"/>
      <c r="R33" s="188"/>
      <c r="S33" s="188"/>
      <c r="T33" s="189"/>
      <c r="U33" s="188"/>
      <c r="V33" s="188"/>
      <c r="W33" s="188"/>
      <c r="X33" s="188"/>
      <c r="Y33" s="188"/>
      <c r="Z33" s="189"/>
      <c r="AA33" s="188"/>
      <c r="AB33" s="188"/>
      <c r="AC33" s="188"/>
      <c r="AD33" s="188"/>
      <c r="AE33" s="188"/>
      <c r="AF33" s="189"/>
      <c r="AG33" s="188"/>
      <c r="AH33" s="188"/>
      <c r="AI33" s="188"/>
      <c r="AJ33" s="188"/>
      <c r="AK33" s="188"/>
    </row>
    <row r="35" spans="1:37" ht="71.25" customHeight="1" x14ac:dyDescent="0.4">
      <c r="A35" s="237" t="s">
        <v>885</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40" t="s">
        <v>1069</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41" t="s">
        <v>886</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x14ac:dyDescent="0.4">
      <c r="AL5" s="48"/>
      <c r="AM5"/>
      <c r="AN5"/>
      <c r="AO5"/>
    </row>
    <row r="6" spans="1:41" ht="75.75" customHeight="1" x14ac:dyDescent="0.4">
      <c r="C6" s="686"/>
      <c r="D6" s="687"/>
      <c r="E6" s="687"/>
      <c r="F6" s="687"/>
      <c r="G6" s="687"/>
      <c r="H6" s="687"/>
      <c r="I6" s="687"/>
      <c r="J6" s="687"/>
      <c r="K6" s="687"/>
      <c r="L6" s="687"/>
      <c r="M6" s="687"/>
      <c r="N6" s="687"/>
      <c r="O6" s="687"/>
      <c r="P6" s="687"/>
      <c r="Q6" s="687"/>
      <c r="R6" s="687"/>
      <c r="S6" s="687"/>
      <c r="T6" s="687"/>
      <c r="U6" s="687"/>
      <c r="V6" s="687"/>
      <c r="W6" s="687"/>
      <c r="X6" s="687"/>
      <c r="Y6" s="687"/>
      <c r="Z6" s="687"/>
      <c r="AA6" s="687"/>
      <c r="AB6" s="687"/>
      <c r="AC6" s="687"/>
      <c r="AD6" s="687"/>
      <c r="AE6" s="687"/>
      <c r="AF6" s="687"/>
      <c r="AG6" s="687"/>
      <c r="AH6" s="687"/>
      <c r="AI6" s="687"/>
      <c r="AJ6" s="687"/>
      <c r="AK6" s="688"/>
      <c r="AL6"/>
      <c r="AM6"/>
      <c r="AN6"/>
      <c r="AO6"/>
    </row>
    <row r="7" spans="1:41" s="1" customFormat="1" ht="75.75" customHeight="1" x14ac:dyDescent="0.4">
      <c r="A7" s="19"/>
      <c r="B7" s="19"/>
      <c r="C7" s="689"/>
      <c r="D7" s="690"/>
      <c r="E7" s="690"/>
      <c r="F7" s="690"/>
      <c r="G7" s="690"/>
      <c r="H7" s="690"/>
      <c r="I7" s="690"/>
      <c r="J7" s="690"/>
      <c r="K7" s="690"/>
      <c r="L7" s="690"/>
      <c r="M7" s="690"/>
      <c r="N7" s="690"/>
      <c r="O7" s="690"/>
      <c r="P7" s="690"/>
      <c r="Q7" s="690"/>
      <c r="R7" s="690"/>
      <c r="S7" s="690"/>
      <c r="T7" s="690"/>
      <c r="U7" s="690"/>
      <c r="V7" s="690"/>
      <c r="W7" s="690"/>
      <c r="X7" s="690"/>
      <c r="Y7" s="690"/>
      <c r="Z7" s="690"/>
      <c r="AA7" s="690"/>
      <c r="AB7" s="690"/>
      <c r="AC7" s="690"/>
      <c r="AD7" s="690"/>
      <c r="AE7" s="690"/>
      <c r="AF7" s="690"/>
      <c r="AG7" s="690"/>
      <c r="AH7" s="690"/>
      <c r="AI7" s="690"/>
      <c r="AJ7" s="690"/>
      <c r="AK7" s="691"/>
    </row>
    <row r="8" spans="1:41" ht="75.75" customHeight="1" x14ac:dyDescent="0.4">
      <c r="C8" s="692"/>
      <c r="D8" s="693"/>
      <c r="E8" s="693"/>
      <c r="F8" s="693"/>
      <c r="G8" s="693"/>
      <c r="H8" s="693"/>
      <c r="I8" s="693"/>
      <c r="J8" s="693"/>
      <c r="K8" s="693"/>
      <c r="L8" s="693"/>
      <c r="M8" s="693"/>
      <c r="N8" s="693"/>
      <c r="O8" s="693"/>
      <c r="P8" s="693"/>
      <c r="Q8" s="693"/>
      <c r="R8" s="693"/>
      <c r="S8" s="693"/>
      <c r="T8" s="693"/>
      <c r="U8" s="693"/>
      <c r="V8" s="693"/>
      <c r="W8" s="693"/>
      <c r="X8" s="693"/>
      <c r="Y8" s="693"/>
      <c r="Z8" s="693"/>
      <c r="AA8" s="693"/>
      <c r="AB8" s="693"/>
      <c r="AC8" s="693"/>
      <c r="AD8" s="693"/>
      <c r="AE8" s="693"/>
      <c r="AF8" s="693"/>
      <c r="AG8" s="693"/>
      <c r="AH8" s="693"/>
      <c r="AI8" s="693"/>
      <c r="AJ8" s="693"/>
      <c r="AK8" s="694"/>
    </row>
    <row r="9" spans="1:41" x14ac:dyDescent="0.4">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67.5" customHeight="1" x14ac:dyDescent="0.4">
      <c r="A11" s="237" t="s">
        <v>888</v>
      </c>
      <c r="B11" s="465"/>
      <c r="C11" s="465"/>
      <c r="D11" s="465"/>
      <c r="E11" s="465"/>
      <c r="F11" s="465"/>
      <c r="G11" s="465"/>
      <c r="H11" s="465"/>
      <c r="I11" s="465"/>
      <c r="J11" s="465"/>
      <c r="K11" s="465"/>
      <c r="L11" s="465"/>
      <c r="M11" s="465"/>
      <c r="N11" s="465"/>
      <c r="O11" s="465"/>
      <c r="P11" s="465"/>
      <c r="Q11" s="465"/>
      <c r="R11" s="465"/>
      <c r="S11" s="465"/>
      <c r="T11" s="465"/>
      <c r="U11" s="465"/>
      <c r="V11" s="465"/>
      <c r="W11" s="465"/>
      <c r="X11" s="465"/>
      <c r="Y11" s="465"/>
      <c r="Z11" s="465"/>
      <c r="AA11" s="465"/>
      <c r="AB11" s="465"/>
      <c r="AC11" s="465"/>
      <c r="AD11" s="465"/>
      <c r="AE11" s="465"/>
      <c r="AF11" s="465"/>
      <c r="AG11" s="465"/>
      <c r="AH11" s="465"/>
      <c r="AI11" s="465"/>
      <c r="AJ11" s="465"/>
      <c r="AK11" s="466"/>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C6" sqref="C6:AK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40" t="s">
        <v>889</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41" t="s">
        <v>1138</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x14ac:dyDescent="0.4">
      <c r="AL5" s="48"/>
      <c r="AM5"/>
      <c r="AN5"/>
      <c r="AO5"/>
    </row>
    <row r="6" spans="1:41" ht="75.75" customHeight="1" x14ac:dyDescent="0.4">
      <c r="C6" s="686" t="s">
        <v>1198</v>
      </c>
      <c r="D6" s="687"/>
      <c r="E6" s="687"/>
      <c r="F6" s="687"/>
      <c r="G6" s="687"/>
      <c r="H6" s="687"/>
      <c r="I6" s="687"/>
      <c r="J6" s="687"/>
      <c r="K6" s="687"/>
      <c r="L6" s="687"/>
      <c r="M6" s="687"/>
      <c r="N6" s="687"/>
      <c r="O6" s="687"/>
      <c r="P6" s="687"/>
      <c r="Q6" s="687"/>
      <c r="R6" s="687"/>
      <c r="S6" s="687"/>
      <c r="T6" s="687"/>
      <c r="U6" s="687"/>
      <c r="V6" s="687"/>
      <c r="W6" s="687"/>
      <c r="X6" s="687"/>
      <c r="Y6" s="687"/>
      <c r="Z6" s="687"/>
      <c r="AA6" s="687"/>
      <c r="AB6" s="687"/>
      <c r="AC6" s="687"/>
      <c r="AD6" s="687"/>
      <c r="AE6" s="687"/>
      <c r="AF6" s="687"/>
      <c r="AG6" s="687"/>
      <c r="AH6" s="687"/>
      <c r="AI6" s="687"/>
      <c r="AJ6" s="687"/>
      <c r="AK6" s="688"/>
      <c r="AL6"/>
      <c r="AM6"/>
      <c r="AN6"/>
      <c r="AO6"/>
    </row>
    <row r="7" spans="1:41" s="1" customFormat="1" ht="75.75" customHeight="1" x14ac:dyDescent="0.4">
      <c r="A7" s="19"/>
      <c r="B7" s="19"/>
      <c r="C7" s="689"/>
      <c r="D7" s="690"/>
      <c r="E7" s="690"/>
      <c r="F7" s="690"/>
      <c r="G7" s="690"/>
      <c r="H7" s="690"/>
      <c r="I7" s="690"/>
      <c r="J7" s="690"/>
      <c r="K7" s="690"/>
      <c r="L7" s="690"/>
      <c r="M7" s="690"/>
      <c r="N7" s="690"/>
      <c r="O7" s="690"/>
      <c r="P7" s="690"/>
      <c r="Q7" s="690"/>
      <c r="R7" s="690"/>
      <c r="S7" s="690"/>
      <c r="T7" s="690"/>
      <c r="U7" s="690"/>
      <c r="V7" s="690"/>
      <c r="W7" s="690"/>
      <c r="X7" s="690"/>
      <c r="Y7" s="690"/>
      <c r="Z7" s="690"/>
      <c r="AA7" s="690"/>
      <c r="AB7" s="690"/>
      <c r="AC7" s="690"/>
      <c r="AD7" s="690"/>
      <c r="AE7" s="690"/>
      <c r="AF7" s="690"/>
      <c r="AG7" s="690"/>
      <c r="AH7" s="690"/>
      <c r="AI7" s="690"/>
      <c r="AJ7" s="690"/>
      <c r="AK7" s="691"/>
    </row>
    <row r="8" spans="1:41" ht="39" customHeight="1" x14ac:dyDescent="0.4">
      <c r="C8" s="692"/>
      <c r="D8" s="693"/>
      <c r="E8" s="693"/>
      <c r="F8" s="693"/>
      <c r="G8" s="693"/>
      <c r="H8" s="693"/>
      <c r="I8" s="693"/>
      <c r="J8" s="693"/>
      <c r="K8" s="693"/>
      <c r="L8" s="693"/>
      <c r="M8" s="693"/>
      <c r="N8" s="693"/>
      <c r="O8" s="693"/>
      <c r="P8" s="693"/>
      <c r="Q8" s="693"/>
      <c r="R8" s="693"/>
      <c r="S8" s="693"/>
      <c r="T8" s="693"/>
      <c r="U8" s="693"/>
      <c r="V8" s="693"/>
      <c r="W8" s="693"/>
      <c r="X8" s="693"/>
      <c r="Y8" s="693"/>
      <c r="Z8" s="693"/>
      <c r="AA8" s="693"/>
      <c r="AB8" s="693"/>
      <c r="AC8" s="693"/>
      <c r="AD8" s="693"/>
      <c r="AE8" s="693"/>
      <c r="AF8" s="693"/>
      <c r="AG8" s="693"/>
      <c r="AH8" s="693"/>
      <c r="AI8" s="693"/>
      <c r="AJ8" s="693"/>
      <c r="AK8" s="694"/>
    </row>
    <row r="9" spans="1:41" ht="89.25" customHeight="1" x14ac:dyDescent="0.4">
      <c r="A9" s="19"/>
      <c r="B9" s="132"/>
      <c r="C9" s="132"/>
      <c r="D9" s="47"/>
      <c r="E9" s="542" t="s">
        <v>890</v>
      </c>
      <c r="F9" s="542"/>
      <c r="G9" s="542"/>
      <c r="H9" s="542"/>
      <c r="I9" s="542"/>
      <c r="J9" s="542"/>
      <c r="K9" s="542"/>
      <c r="L9" s="542"/>
      <c r="M9" s="542"/>
      <c r="N9" s="542"/>
      <c r="O9" s="542"/>
      <c r="P9" s="542"/>
      <c r="Q9" s="542"/>
      <c r="R9" s="542"/>
      <c r="S9" s="542"/>
      <c r="T9" s="542"/>
      <c r="U9" s="542"/>
      <c r="V9" s="542"/>
      <c r="W9" s="542"/>
      <c r="X9" s="542"/>
      <c r="Y9" s="542"/>
      <c r="Z9" s="542"/>
      <c r="AA9" s="542"/>
      <c r="AB9" s="542"/>
      <c r="AC9" s="542"/>
      <c r="AD9" s="542"/>
      <c r="AE9" s="542"/>
      <c r="AF9" s="542"/>
      <c r="AG9" s="542"/>
      <c r="AH9" s="542"/>
      <c r="AI9" s="542"/>
      <c r="AJ9" s="542"/>
      <c r="AK9" s="542"/>
      <c r="AL9" s="16"/>
      <c r="AO9"/>
    </row>
    <row r="10" spans="1:41" x14ac:dyDescent="0.4">
      <c r="C10" s="193"/>
      <c r="D10" s="193"/>
      <c r="E10" s="193"/>
      <c r="F10" s="193"/>
      <c r="G10" s="193"/>
      <c r="H10" s="193"/>
      <c r="I10" s="193"/>
      <c r="J10" s="193"/>
      <c r="K10" s="193"/>
      <c r="L10" s="193"/>
      <c r="M10" s="193"/>
      <c r="N10" s="193"/>
      <c r="O10" s="193"/>
      <c r="P10" s="193"/>
      <c r="Q10" s="193"/>
      <c r="R10" s="193"/>
      <c r="S10" s="193"/>
      <c r="T10" s="193"/>
      <c r="U10" s="193"/>
      <c r="V10" s="193"/>
      <c r="W10" s="193"/>
      <c r="X10" s="193"/>
      <c r="Y10" s="193"/>
      <c r="Z10" s="193"/>
      <c r="AA10" s="193"/>
      <c r="AB10" s="193"/>
      <c r="AC10" s="193"/>
      <c r="AD10" s="193"/>
      <c r="AE10" s="193"/>
      <c r="AF10" s="193"/>
      <c r="AG10" s="193"/>
      <c r="AH10" s="193"/>
      <c r="AI10" s="193"/>
      <c r="AJ10" s="193"/>
      <c r="AK10" s="193"/>
    </row>
    <row r="12" spans="1:41" ht="58.5" customHeight="1" x14ac:dyDescent="0.4">
      <c r="A12" s="237" t="s">
        <v>891</v>
      </c>
      <c r="B12" s="465"/>
      <c r="C12" s="465"/>
      <c r="D12" s="465"/>
      <c r="E12" s="465"/>
      <c r="F12" s="465"/>
      <c r="G12" s="465"/>
      <c r="H12" s="465"/>
      <c r="I12" s="465"/>
      <c r="J12" s="465"/>
      <c r="K12" s="465"/>
      <c r="L12" s="465"/>
      <c r="M12" s="465"/>
      <c r="N12" s="465"/>
      <c r="O12" s="465"/>
      <c r="P12" s="465"/>
      <c r="Q12" s="465"/>
      <c r="R12" s="465"/>
      <c r="S12" s="465"/>
      <c r="T12" s="465"/>
      <c r="U12" s="465"/>
      <c r="V12" s="465"/>
      <c r="W12" s="465"/>
      <c r="X12" s="465"/>
      <c r="Y12" s="465"/>
      <c r="Z12" s="465"/>
      <c r="AA12" s="465"/>
      <c r="AB12" s="465"/>
      <c r="AC12" s="465"/>
      <c r="AD12" s="465"/>
      <c r="AE12" s="465"/>
      <c r="AF12" s="465"/>
      <c r="AG12" s="465"/>
      <c r="AH12" s="465"/>
      <c r="AI12" s="465"/>
      <c r="AJ12" s="465"/>
      <c r="AK12" s="466"/>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40" t="s">
        <v>892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41" t="s">
        <v>1070</v>
      </c>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row>
    <row r="5" spans="1:41" x14ac:dyDescent="0.4">
      <c r="AL5" s="48"/>
      <c r="AM5"/>
      <c r="AN5"/>
      <c r="AO5"/>
    </row>
    <row r="6" spans="1:41" ht="75.75" customHeight="1" x14ac:dyDescent="0.4">
      <c r="C6" s="686"/>
      <c r="D6" s="687"/>
      <c r="E6" s="687"/>
      <c r="F6" s="687"/>
      <c r="G6" s="687"/>
      <c r="H6" s="687"/>
      <c r="I6" s="687"/>
      <c r="J6" s="687"/>
      <c r="K6" s="687"/>
      <c r="L6" s="687"/>
      <c r="M6" s="687"/>
      <c r="N6" s="687"/>
      <c r="O6" s="687"/>
      <c r="P6" s="687"/>
      <c r="Q6" s="687"/>
      <c r="R6" s="687"/>
      <c r="S6" s="687"/>
      <c r="T6" s="687"/>
      <c r="U6" s="687"/>
      <c r="V6" s="687"/>
      <c r="W6" s="687"/>
      <c r="X6" s="687"/>
      <c r="Y6" s="687"/>
      <c r="Z6" s="687"/>
      <c r="AA6" s="687"/>
      <c r="AB6" s="687"/>
      <c r="AC6" s="687"/>
      <c r="AD6" s="687"/>
      <c r="AE6" s="687"/>
      <c r="AF6" s="687"/>
      <c r="AG6" s="687"/>
      <c r="AH6" s="687"/>
      <c r="AI6" s="687"/>
      <c r="AJ6" s="687"/>
      <c r="AK6" s="688"/>
      <c r="AL6"/>
      <c r="AM6"/>
      <c r="AN6"/>
      <c r="AO6"/>
    </row>
    <row r="7" spans="1:41" s="1" customFormat="1" ht="75.75" customHeight="1" x14ac:dyDescent="0.4">
      <c r="A7" s="19"/>
      <c r="B7" s="19"/>
      <c r="C7" s="689"/>
      <c r="D7" s="690"/>
      <c r="E7" s="690"/>
      <c r="F7" s="690"/>
      <c r="G7" s="690"/>
      <c r="H7" s="690"/>
      <c r="I7" s="690"/>
      <c r="J7" s="690"/>
      <c r="K7" s="690"/>
      <c r="L7" s="690"/>
      <c r="M7" s="690"/>
      <c r="N7" s="690"/>
      <c r="O7" s="690"/>
      <c r="P7" s="690"/>
      <c r="Q7" s="690"/>
      <c r="R7" s="690"/>
      <c r="S7" s="690"/>
      <c r="T7" s="690"/>
      <c r="U7" s="690"/>
      <c r="V7" s="690"/>
      <c r="W7" s="690"/>
      <c r="X7" s="690"/>
      <c r="Y7" s="690"/>
      <c r="Z7" s="690"/>
      <c r="AA7" s="690"/>
      <c r="AB7" s="690"/>
      <c r="AC7" s="690"/>
      <c r="AD7" s="690"/>
      <c r="AE7" s="690"/>
      <c r="AF7" s="690"/>
      <c r="AG7" s="690"/>
      <c r="AH7" s="690"/>
      <c r="AI7" s="690"/>
      <c r="AJ7" s="690"/>
      <c r="AK7" s="691"/>
    </row>
    <row r="8" spans="1:41" ht="75.75" customHeight="1" x14ac:dyDescent="0.4">
      <c r="C8" s="692"/>
      <c r="D8" s="693"/>
      <c r="E8" s="693"/>
      <c r="F8" s="693"/>
      <c r="G8" s="693"/>
      <c r="H8" s="693"/>
      <c r="I8" s="693"/>
      <c r="J8" s="693"/>
      <c r="K8" s="693"/>
      <c r="L8" s="693"/>
      <c r="M8" s="693"/>
      <c r="N8" s="693"/>
      <c r="O8" s="693"/>
      <c r="P8" s="693"/>
      <c r="Q8" s="693"/>
      <c r="R8" s="693"/>
      <c r="S8" s="693"/>
      <c r="T8" s="693"/>
      <c r="U8" s="693"/>
      <c r="V8" s="693"/>
      <c r="W8" s="693"/>
      <c r="X8" s="693"/>
      <c r="Y8" s="693"/>
      <c r="Z8" s="693"/>
      <c r="AA8" s="693"/>
      <c r="AB8" s="693"/>
      <c r="AC8" s="693"/>
      <c r="AD8" s="693"/>
      <c r="AE8" s="693"/>
      <c r="AF8" s="693"/>
      <c r="AG8" s="693"/>
      <c r="AH8" s="693"/>
      <c r="AI8" s="693"/>
      <c r="AJ8" s="693"/>
      <c r="AK8" s="694"/>
    </row>
    <row r="9" spans="1:41" x14ac:dyDescent="0.4">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58.5" customHeight="1" x14ac:dyDescent="0.4">
      <c r="A11" s="237" t="s">
        <v>891</v>
      </c>
      <c r="B11" s="465"/>
      <c r="C11" s="465"/>
      <c r="D11" s="465"/>
      <c r="E11" s="465"/>
      <c r="F11" s="465"/>
      <c r="G11" s="465"/>
      <c r="H11" s="465"/>
      <c r="I11" s="465"/>
      <c r="J11" s="465"/>
      <c r="K11" s="465"/>
      <c r="L11" s="465"/>
      <c r="M11" s="465"/>
      <c r="N11" s="465"/>
      <c r="O11" s="465"/>
      <c r="P11" s="465"/>
      <c r="Q11" s="465"/>
      <c r="R11" s="465"/>
      <c r="S11" s="465"/>
      <c r="T11" s="465"/>
      <c r="U11" s="465"/>
      <c r="V11" s="465"/>
      <c r="W11" s="465"/>
      <c r="X11" s="465"/>
      <c r="Y11" s="465"/>
      <c r="Z11" s="465"/>
      <c r="AA11" s="465"/>
      <c r="AB11" s="465"/>
      <c r="AC11" s="465"/>
      <c r="AD11" s="465"/>
      <c r="AE11" s="465"/>
      <c r="AF11" s="465"/>
      <c r="AG11" s="465"/>
      <c r="AH11" s="465"/>
      <c r="AI11" s="465"/>
      <c r="AJ11" s="465"/>
      <c r="AK11" s="466"/>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2020-03-19T02:04:22Z</cp:lastPrinted>
  <dcterms:created xsi:type="dcterms:W3CDTF">2019-05-22T08:53:46Z</dcterms:created>
  <dcterms:modified xsi:type="dcterms:W3CDTF">2021-04-12T05:21:31Z</dcterms:modified>
</cp:coreProperties>
</file>