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본부2팀(2025)-공용\4.진행사업\3.담보신탁\34. 관악농협 신우지점(관악농협 신대림지점)\2. 경기도 화성시 석우동 3-2번지 우석로드스타 담보신탁\6. 313호 310호 임단기\★공매\2차\2. 공매진행\"/>
    </mc:Choice>
  </mc:AlternateContent>
  <xr:revisionPtr revIDLastSave="0" documentId="13_ncr:1_{06BB81AA-1B4E-4F1D-9EE0-977085159B19}" xr6:coauthVersionLast="36" xr6:coauthVersionMax="36" xr10:uidLastSave="{00000000-0000-0000-0000-000000000000}"/>
  <bookViews>
    <workbookView xWindow="3525" yWindow="3315" windowWidth="21600" windowHeight="11385" xr2:uid="{00000000-000D-0000-FFFF-FFFF00000000}"/>
  </bookViews>
  <sheets>
    <sheet name="Sheet1" sheetId="1" r:id="rId1"/>
  </sheets>
  <definedNames>
    <definedName name="_xlnm._FilterDatabase" localSheetId="0" hidden="1">Sheet1!$A$2:$M$3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" i="1" l="1"/>
  <c r="O3" i="1"/>
  <c r="P3" i="1"/>
  <c r="N17" i="1"/>
  <c r="O17" i="1"/>
  <c r="P17" i="1"/>
  <c r="I3" i="1" l="1"/>
  <c r="J17" i="1"/>
  <c r="G21" i="1"/>
  <c r="F21" i="1"/>
  <c r="H21" i="1" s="1"/>
  <c r="J24" i="1"/>
  <c r="J9" i="1"/>
  <c r="M3" i="1"/>
  <c r="L3" i="1"/>
  <c r="K3" i="1"/>
  <c r="J3" i="1"/>
  <c r="G7" i="1"/>
  <c r="G3" i="1" l="1"/>
  <c r="F7" i="1" l="1"/>
  <c r="H7" i="1" l="1"/>
  <c r="I7" i="1"/>
  <c r="F17" i="1"/>
  <c r="F3" i="1"/>
  <c r="G17" i="1"/>
  <c r="D1" i="1" l="1"/>
  <c r="I21" i="1"/>
  <c r="E1" i="1"/>
  <c r="H3" i="1"/>
  <c r="H17" i="1"/>
  <c r="E18" i="1" l="1"/>
  <c r="D18" i="1"/>
  <c r="G18" i="1"/>
  <c r="E4" i="1"/>
  <c r="D4" i="1"/>
  <c r="G4" i="1"/>
  <c r="D23" i="1" l="1"/>
  <c r="D22" i="1"/>
  <c r="D24" i="1"/>
  <c r="D25" i="1"/>
  <c r="D26" i="1"/>
  <c r="E24" i="1"/>
  <c r="G24" i="1" s="1"/>
  <c r="E22" i="1"/>
  <c r="G22" i="1" s="1"/>
  <c r="E23" i="1"/>
  <c r="G23" i="1" s="1"/>
  <c r="E25" i="1"/>
  <c r="G25" i="1" s="1"/>
  <c r="E26" i="1"/>
  <c r="G26" i="1" s="1"/>
  <c r="H26" i="1" s="1"/>
  <c r="D9" i="1"/>
  <c r="D8" i="1"/>
  <c r="D11" i="1"/>
  <c r="D10" i="1"/>
  <c r="D12" i="1"/>
  <c r="E8" i="1"/>
  <c r="G8" i="1" s="1"/>
  <c r="E10" i="1"/>
  <c r="G10" i="1" s="1"/>
  <c r="E11" i="1"/>
  <c r="G11" i="1" s="1"/>
  <c r="E9" i="1"/>
  <c r="G9" i="1" s="1"/>
  <c r="E12" i="1"/>
  <c r="G12" i="1" s="1"/>
  <c r="J25" i="1"/>
  <c r="K17" i="1"/>
  <c r="H8" i="1" l="1"/>
  <c r="H22" i="1"/>
  <c r="H25" i="1"/>
  <c r="H24" i="1"/>
  <c r="H23" i="1"/>
  <c r="H10" i="1"/>
  <c r="H9" i="1"/>
  <c r="H12" i="1"/>
  <c r="H11" i="1"/>
  <c r="J10" i="1"/>
  <c r="J26" i="1"/>
  <c r="L17" i="1"/>
  <c r="J11" i="1" l="1"/>
  <c r="M17" i="1"/>
  <c r="J12" i="1" l="1"/>
  <c r="I17" i="1" l="1"/>
  <c r="J23" i="1"/>
</calcChain>
</file>

<file path=xl/sharedStrings.xml><?xml version="1.0" encoding="utf-8"?>
<sst xmlns="http://schemas.openxmlformats.org/spreadsheetml/2006/main" count="59" uniqueCount="29">
  <si>
    <t>구분</t>
    <phoneticPr fontId="2" type="noConversion"/>
  </si>
  <si>
    <t>합 계</t>
    <phoneticPr fontId="2" type="noConversion"/>
  </si>
  <si>
    <t>토지</t>
    <phoneticPr fontId="2" type="noConversion"/>
  </si>
  <si>
    <t>건물</t>
    <phoneticPr fontId="2" type="noConversion"/>
  </si>
  <si>
    <t>부가가치세</t>
    <phoneticPr fontId="2" type="noConversion"/>
  </si>
  <si>
    <t>합계</t>
    <phoneticPr fontId="2" type="noConversion"/>
  </si>
  <si>
    <t>공매가격</t>
    <phoneticPr fontId="2" type="noConversion"/>
  </si>
  <si>
    <t>2차</t>
  </si>
  <si>
    <t>3차</t>
  </si>
  <si>
    <t>4차</t>
  </si>
  <si>
    <t>5차</t>
  </si>
  <si>
    <t>공매가격(2차)</t>
    <phoneticPr fontId="2" type="noConversion"/>
  </si>
  <si>
    <t>공매가격(3차)</t>
  </si>
  <si>
    <t>공매가격(4차)</t>
  </si>
  <si>
    <t>공매가격(5차)</t>
  </si>
  <si>
    <t>대상건물(등기부)</t>
    <phoneticPr fontId="2" type="noConversion"/>
  </si>
  <si>
    <t>부가가치세 합계</t>
    <phoneticPr fontId="2" type="noConversion"/>
  </si>
  <si>
    <t>부가가치세 합계</t>
    <phoneticPr fontId="2" type="noConversion"/>
  </si>
  <si>
    <t>공매가격(1차)</t>
    <phoneticPr fontId="2" type="noConversion"/>
  </si>
  <si>
    <t>감정평가 금액(감정평가법인 태백)</t>
    <phoneticPr fontId="2" type="noConversion"/>
  </si>
  <si>
    <t>공매가격(6차)</t>
  </si>
  <si>
    <t>공매가격(7차)</t>
  </si>
  <si>
    <t>공매가격(8차)</t>
  </si>
  <si>
    <t>감정평가 금액(대화감정평가법인)</t>
    <phoneticPr fontId="2" type="noConversion"/>
  </si>
  <si>
    <t>우석로드스타오피스텔 310호</t>
    <phoneticPr fontId="2" type="noConversion"/>
  </si>
  <si>
    <t>우석로드스타오피스텔 313호</t>
    <phoneticPr fontId="2" type="noConversion"/>
  </si>
  <si>
    <t>건물가 10%</t>
    <phoneticPr fontId="2" type="noConversion"/>
  </si>
  <si>
    <t>1차</t>
    <phoneticPr fontId="2" type="noConversion"/>
  </si>
  <si>
    <t>감평가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</si>
</sst>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[Red]\(#,##0\)"/>
    <numFmt numFmtId="177" formatCode="_-* #,##0.000_-;\-* #,##0.000_-;_-* &quot;-&quot;_-;_-@_-"/>
    <numFmt numFmtId="178" formatCode="0.0000%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1" fontId="0" fillId="0" borderId="5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4" xfId="1" applyNumberFormat="1" applyFont="1" applyFill="1" applyBorder="1" applyAlignment="1">
      <alignment horizontal="right" vertical="center"/>
    </xf>
    <xf numFmtId="41" fontId="0" fillId="0" borderId="5" xfId="0" applyNumberFormat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41" fontId="0" fillId="0" borderId="7" xfId="0" applyNumberFormat="1" applyBorder="1" applyAlignment="1">
      <alignment horizontal="center" vertical="center"/>
    </xf>
    <xf numFmtId="41" fontId="0" fillId="0" borderId="8" xfId="0" applyNumberFormat="1" applyBorder="1" applyAlignment="1">
      <alignment horizontal="right" vertical="center"/>
    </xf>
    <xf numFmtId="41" fontId="0" fillId="0" borderId="4" xfId="1" applyFont="1" applyBorder="1">
      <alignment vertical="center"/>
    </xf>
    <xf numFmtId="176" fontId="0" fillId="0" borderId="4" xfId="0" applyNumberFormat="1" applyBorder="1" applyAlignment="1">
      <alignment horizontal="center" vertical="center"/>
    </xf>
    <xf numFmtId="41" fontId="0" fillId="0" borderId="3" xfId="1" applyFont="1" applyBorder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41" fontId="0" fillId="0" borderId="9" xfId="0" applyNumberFormat="1" applyBorder="1" applyAlignment="1">
      <alignment horizontal="center" vertical="center"/>
    </xf>
    <xf numFmtId="176" fontId="0" fillId="0" borderId="10" xfId="0" applyNumberFormat="1" applyFill="1" applyBorder="1" applyAlignment="1">
      <alignment horizontal="center" vertical="center" wrapText="1"/>
    </xf>
    <xf numFmtId="176" fontId="3" fillId="0" borderId="4" xfId="0" applyNumberFormat="1" applyFon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41" fontId="0" fillId="0" borderId="0" xfId="1" applyFont="1">
      <alignment vertical="center"/>
    </xf>
    <xf numFmtId="176" fontId="0" fillId="2" borderId="5" xfId="0" applyNumberFormat="1" applyFill="1" applyBorder="1" applyAlignment="1">
      <alignment horizontal="right" vertical="center"/>
    </xf>
    <xf numFmtId="177" fontId="0" fillId="0" borderId="0" xfId="1" applyNumberFormat="1" applyFont="1">
      <alignment vertical="center"/>
    </xf>
    <xf numFmtId="41" fontId="0" fillId="3" borderId="8" xfId="0" applyNumberForma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76" fontId="0" fillId="0" borderId="6" xfId="1" applyNumberFormat="1" applyFont="1" applyFill="1" applyBorder="1" applyAlignment="1">
      <alignment horizontal="right" vertical="center"/>
    </xf>
    <xf numFmtId="178" fontId="0" fillId="0" borderId="0" xfId="2" applyNumberFormat="1" applyFont="1">
      <alignment vertical="center"/>
    </xf>
    <xf numFmtId="176" fontId="0" fillId="0" borderId="4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"/>
  <sheetViews>
    <sheetView tabSelected="1" zoomScale="85" zoomScaleNormal="85" workbookViewId="0">
      <selection activeCell="J6" sqref="J6"/>
    </sheetView>
  </sheetViews>
  <sheetFormatPr defaultRowHeight="16.5" x14ac:dyDescent="0.3"/>
  <cols>
    <col min="1" max="1" width="5.125" customWidth="1"/>
    <col min="2" max="2" width="9" customWidth="1"/>
    <col min="3" max="3" width="21.375" customWidth="1"/>
    <col min="4" max="4" width="13.125" bestFit="1" customWidth="1"/>
    <col min="5" max="6" width="15" bestFit="1" customWidth="1"/>
    <col min="7" max="7" width="14.25" bestFit="1" customWidth="1"/>
    <col min="8" max="8" width="14.25" customWidth="1"/>
    <col min="9" max="9" width="18.125" bestFit="1" customWidth="1"/>
    <col min="10" max="13" width="15.875" bestFit="1" customWidth="1"/>
    <col min="14" max="16" width="13.5" bestFit="1" customWidth="1"/>
  </cols>
  <sheetData>
    <row r="1" spans="1:16" ht="25.5" customHeight="1" x14ac:dyDescent="0.3">
      <c r="A1" s="7" t="s">
        <v>23</v>
      </c>
      <c r="B1" s="7"/>
      <c r="C1" s="7"/>
      <c r="D1" s="7">
        <f>D3/F3</f>
        <v>0.28000000000000003</v>
      </c>
      <c r="E1" s="7">
        <f>E3/F3</f>
        <v>0.72</v>
      </c>
      <c r="F1" s="7"/>
      <c r="G1" s="7" t="s">
        <v>26</v>
      </c>
      <c r="H1" s="7"/>
      <c r="I1" s="7"/>
      <c r="J1" s="20"/>
      <c r="K1" s="21"/>
      <c r="L1" s="21"/>
      <c r="M1" s="21"/>
    </row>
    <row r="2" spans="1:16" x14ac:dyDescent="0.3">
      <c r="A2" s="8" t="s">
        <v>0</v>
      </c>
      <c r="B2" s="32" t="s">
        <v>15</v>
      </c>
      <c r="C2" s="32"/>
      <c r="D2" s="17" t="s">
        <v>2</v>
      </c>
      <c r="E2" s="17" t="s">
        <v>3</v>
      </c>
      <c r="F2" s="17" t="s">
        <v>1</v>
      </c>
      <c r="G2" s="18" t="s">
        <v>4</v>
      </c>
      <c r="H2" s="11" t="s">
        <v>16</v>
      </c>
      <c r="I2" s="19" t="s">
        <v>18</v>
      </c>
      <c r="J2" s="17" t="s">
        <v>11</v>
      </c>
      <c r="K2" s="17" t="s">
        <v>12</v>
      </c>
      <c r="L2" s="17" t="s">
        <v>13</v>
      </c>
      <c r="M2" s="17" t="s">
        <v>14</v>
      </c>
      <c r="N2" s="16" t="s">
        <v>20</v>
      </c>
      <c r="O2" s="16" t="s">
        <v>21</v>
      </c>
      <c r="P2" s="16" t="s">
        <v>22</v>
      </c>
    </row>
    <row r="3" spans="1:16" x14ac:dyDescent="0.3">
      <c r="A3" s="6">
        <v>1</v>
      </c>
      <c r="B3" s="31" t="s">
        <v>24</v>
      </c>
      <c r="C3" s="31"/>
      <c r="D3" s="3">
        <v>37520000</v>
      </c>
      <c r="E3" s="3">
        <v>96480000</v>
      </c>
      <c r="F3" s="3">
        <f>SUM(D3:E3)</f>
        <v>134000000</v>
      </c>
      <c r="G3" s="4">
        <f>E3*0.1</f>
        <v>9648000</v>
      </c>
      <c r="H3" s="12">
        <f>F3+G3</f>
        <v>143648000</v>
      </c>
      <c r="I3" s="15">
        <f>I8</f>
        <v>144000000</v>
      </c>
      <c r="J3" s="13">
        <f>I9</f>
        <v>130000000</v>
      </c>
      <c r="K3" s="13">
        <f>I10</f>
        <v>117000000</v>
      </c>
      <c r="L3" s="13">
        <f>I11</f>
        <v>106000000</v>
      </c>
      <c r="M3" s="13">
        <f>I12</f>
        <v>96000000</v>
      </c>
      <c r="N3" s="13" t="e">
        <f>#REF!</f>
        <v>#REF!</v>
      </c>
      <c r="O3" s="13" t="e">
        <f>#REF!</f>
        <v>#REF!</v>
      </c>
      <c r="P3" s="13" t="e">
        <f>#REF!</f>
        <v>#REF!</v>
      </c>
    </row>
    <row r="4" spans="1:16" x14ac:dyDescent="0.3">
      <c r="D4" s="30">
        <f>D3/H3</f>
        <v>0.26119402985074625</v>
      </c>
      <c r="E4" s="30">
        <f>E3/H3</f>
        <v>0.67164179104477617</v>
      </c>
      <c r="F4" s="30"/>
      <c r="G4" s="30">
        <f>G3/H3</f>
        <v>6.7164179104477612E-2</v>
      </c>
    </row>
    <row r="6" spans="1:16" x14ac:dyDescent="0.3">
      <c r="D6" s="27" t="s">
        <v>2</v>
      </c>
      <c r="E6" s="27" t="s">
        <v>3</v>
      </c>
      <c r="F6" s="27" t="s">
        <v>5</v>
      </c>
      <c r="G6" s="27" t="s">
        <v>4</v>
      </c>
      <c r="H6" s="28" t="s">
        <v>17</v>
      </c>
      <c r="I6" s="27" t="s">
        <v>6</v>
      </c>
      <c r="J6" s="33"/>
    </row>
    <row r="7" spans="1:16" x14ac:dyDescent="0.3">
      <c r="C7" s="2" t="s">
        <v>28</v>
      </c>
      <c r="D7" s="3">
        <v>37520000</v>
      </c>
      <c r="E7" s="3">
        <v>96480000</v>
      </c>
      <c r="F7" s="3">
        <f>D7+E7</f>
        <v>134000000</v>
      </c>
      <c r="G7" s="4">
        <f>E7*0.1</f>
        <v>9648000</v>
      </c>
      <c r="H7" s="26">
        <f t="shared" ref="H7" si="0">F7+G7</f>
        <v>143648000</v>
      </c>
      <c r="I7" s="5">
        <f>ROUNDUP(F7+G7,-6)</f>
        <v>144000000</v>
      </c>
      <c r="J7" s="25"/>
    </row>
    <row r="8" spans="1:16" x14ac:dyDescent="0.3">
      <c r="C8" s="2" t="s">
        <v>27</v>
      </c>
      <c r="D8" s="29">
        <f>I8*$D$4</f>
        <v>37611940.298507459</v>
      </c>
      <c r="E8" s="29">
        <f>I8*$E$4</f>
        <v>96716417.910447761</v>
      </c>
      <c r="F8" s="29"/>
      <c r="G8" s="4">
        <f>E8*0.1</f>
        <v>9671641.7910447773</v>
      </c>
      <c r="H8" s="26">
        <f>SUM(D8,E8,G8)</f>
        <v>144000000</v>
      </c>
      <c r="I8" s="5">
        <v>144000000</v>
      </c>
      <c r="J8" s="25"/>
    </row>
    <row r="9" spans="1:16" x14ac:dyDescent="0.3">
      <c r="C9" s="2" t="s">
        <v>7</v>
      </c>
      <c r="D9" s="29">
        <f>I9*$D$4</f>
        <v>33955223.88059701</v>
      </c>
      <c r="E9" s="29">
        <f>I9*$E$4</f>
        <v>87313432.835820898</v>
      </c>
      <c r="F9" s="29"/>
      <c r="G9" s="4">
        <f>E9*0.1</f>
        <v>8731343.2835820895</v>
      </c>
      <c r="H9" s="26">
        <f t="shared" ref="H9:H12" si="1">SUM(D9,E9,G9)</f>
        <v>130000000</v>
      </c>
      <c r="I9" s="5">
        <v>130000000</v>
      </c>
      <c r="J9" s="25">
        <f>I9/I8*100</f>
        <v>90.277777777777786</v>
      </c>
    </row>
    <row r="10" spans="1:16" x14ac:dyDescent="0.3">
      <c r="C10" s="2" t="s">
        <v>8</v>
      </c>
      <c r="D10" s="29">
        <f t="shared" ref="D10:D12" si="2">I10*$D$4</f>
        <v>30559701.492537312</v>
      </c>
      <c r="E10" s="29">
        <f t="shared" ref="E10:E12" si="3">I10*$E$4</f>
        <v>78582089.552238807</v>
      </c>
      <c r="F10" s="29"/>
      <c r="G10" s="4">
        <f t="shared" ref="G10:G12" si="4">E10*0.1</f>
        <v>7858208.9552238807</v>
      </c>
      <c r="H10" s="26">
        <f t="shared" si="1"/>
        <v>117000000</v>
      </c>
      <c r="I10" s="5">
        <v>117000000</v>
      </c>
      <c r="J10" s="25">
        <f>I10/I9*100</f>
        <v>90</v>
      </c>
    </row>
    <row r="11" spans="1:16" x14ac:dyDescent="0.3">
      <c r="C11" s="2" t="s">
        <v>9</v>
      </c>
      <c r="D11" s="29">
        <f t="shared" si="2"/>
        <v>27686567.164179102</v>
      </c>
      <c r="E11" s="29">
        <f t="shared" si="3"/>
        <v>71194029.850746274</v>
      </c>
      <c r="F11" s="29"/>
      <c r="G11" s="4">
        <f t="shared" si="4"/>
        <v>7119402.9850746281</v>
      </c>
      <c r="H11" s="26">
        <f t="shared" si="1"/>
        <v>106000000</v>
      </c>
      <c r="I11" s="5">
        <v>106000000</v>
      </c>
      <c r="J11" s="25">
        <f t="shared" ref="J11:J12" si="5">I11/I10*100</f>
        <v>90.598290598290603</v>
      </c>
    </row>
    <row r="12" spans="1:16" x14ac:dyDescent="0.3">
      <c r="C12" s="2" t="s">
        <v>10</v>
      </c>
      <c r="D12" s="29">
        <f t="shared" si="2"/>
        <v>25074626.865671638</v>
      </c>
      <c r="E12" s="29">
        <f t="shared" si="3"/>
        <v>64477611.940298513</v>
      </c>
      <c r="F12" s="29"/>
      <c r="G12" s="4">
        <f t="shared" si="4"/>
        <v>6447761.1940298518</v>
      </c>
      <c r="H12" s="26">
        <f t="shared" si="1"/>
        <v>96000000</v>
      </c>
      <c r="I12" s="5">
        <v>96000000</v>
      </c>
      <c r="J12" s="25">
        <f t="shared" si="5"/>
        <v>90.566037735849065</v>
      </c>
    </row>
    <row r="13" spans="1:16" x14ac:dyDescent="0.3">
      <c r="J13" s="25"/>
      <c r="K13" s="23"/>
      <c r="L13" s="23"/>
      <c r="M13" s="23"/>
    </row>
    <row r="15" spans="1:16" ht="29.25" customHeight="1" thickBot="1" x14ac:dyDescent="0.35">
      <c r="A15" t="s">
        <v>19</v>
      </c>
      <c r="H15" s="22"/>
    </row>
    <row r="16" spans="1:16" x14ac:dyDescent="0.3">
      <c r="A16" s="8" t="s">
        <v>0</v>
      </c>
      <c r="B16" s="32" t="s">
        <v>15</v>
      </c>
      <c r="C16" s="32"/>
      <c r="D16" s="14" t="s">
        <v>2</v>
      </c>
      <c r="E16" s="14" t="s">
        <v>3</v>
      </c>
      <c r="F16" s="14" t="s">
        <v>1</v>
      </c>
      <c r="G16" s="1" t="s">
        <v>4</v>
      </c>
      <c r="H16" s="11" t="s">
        <v>16</v>
      </c>
      <c r="I16" s="9" t="s">
        <v>18</v>
      </c>
      <c r="J16" s="10" t="s">
        <v>11</v>
      </c>
      <c r="K16" s="10" t="s">
        <v>12</v>
      </c>
      <c r="L16" s="10" t="s">
        <v>13</v>
      </c>
      <c r="M16" s="10" t="s">
        <v>14</v>
      </c>
      <c r="N16" s="10" t="s">
        <v>20</v>
      </c>
      <c r="O16" s="10" t="s">
        <v>21</v>
      </c>
      <c r="P16" s="10" t="s">
        <v>22</v>
      </c>
    </row>
    <row r="17" spans="1:16" x14ac:dyDescent="0.3">
      <c r="A17" s="6">
        <v>2</v>
      </c>
      <c r="B17" s="31" t="s">
        <v>25</v>
      </c>
      <c r="C17" s="31"/>
      <c r="D17" s="3">
        <v>51520000</v>
      </c>
      <c r="E17" s="3">
        <v>132480000</v>
      </c>
      <c r="F17" s="3">
        <f>SUM(D17:E17)</f>
        <v>184000000</v>
      </c>
      <c r="G17" s="4">
        <f>E17*0.1</f>
        <v>13248000</v>
      </c>
      <c r="H17" s="12">
        <f>F17+G17</f>
        <v>197248000</v>
      </c>
      <c r="I17" s="15">
        <f>I22</f>
        <v>198000000</v>
      </c>
      <c r="J17" s="13">
        <f>I23</f>
        <v>179000000</v>
      </c>
      <c r="K17" s="13">
        <f>I24</f>
        <v>162000000</v>
      </c>
      <c r="L17" s="13">
        <f>I25</f>
        <v>146000000</v>
      </c>
      <c r="M17" s="13">
        <f>I26</f>
        <v>132000000</v>
      </c>
      <c r="N17" s="13" t="e">
        <f>#REF!</f>
        <v>#REF!</v>
      </c>
      <c r="O17" s="13" t="e">
        <f>#REF!</f>
        <v>#REF!</v>
      </c>
      <c r="P17" s="13" t="e">
        <f>#REF!</f>
        <v>#REF!</v>
      </c>
    </row>
    <row r="18" spans="1:16" x14ac:dyDescent="0.3">
      <c r="D18" s="30">
        <f>D17/H17</f>
        <v>0.26119402985074625</v>
      </c>
      <c r="E18" s="30">
        <f>E17/H17</f>
        <v>0.67164179104477617</v>
      </c>
      <c r="F18" s="30"/>
      <c r="G18" s="30">
        <f>G17/H17</f>
        <v>6.7164179104477612E-2</v>
      </c>
      <c r="H18" s="30"/>
    </row>
    <row r="20" spans="1:16" x14ac:dyDescent="0.3">
      <c r="D20" s="27" t="s">
        <v>2</v>
      </c>
      <c r="E20" s="27" t="s">
        <v>3</v>
      </c>
      <c r="F20" s="27" t="s">
        <v>5</v>
      </c>
      <c r="G20" s="27" t="s">
        <v>4</v>
      </c>
      <c r="H20" s="28" t="s">
        <v>17</v>
      </c>
      <c r="I20" s="27" t="s">
        <v>6</v>
      </c>
      <c r="J20" s="23"/>
    </row>
    <row r="21" spans="1:16" x14ac:dyDescent="0.3">
      <c r="C21" s="2" t="s">
        <v>28</v>
      </c>
      <c r="D21" s="3">
        <v>51520000</v>
      </c>
      <c r="E21" s="3">
        <v>132480000</v>
      </c>
      <c r="F21" s="3">
        <f>SUM(D21:E21)</f>
        <v>184000000</v>
      </c>
      <c r="G21" s="4">
        <f>E21*0.1</f>
        <v>13248000</v>
      </c>
      <c r="H21" s="26">
        <f>F21+G21</f>
        <v>197248000</v>
      </c>
      <c r="I21" s="24">
        <f>ROUNDUP(F21+G21,-6)</f>
        <v>198000000</v>
      </c>
    </row>
    <row r="22" spans="1:16" x14ac:dyDescent="0.3">
      <c r="C22" s="2" t="s">
        <v>27</v>
      </c>
      <c r="D22" s="3">
        <f>I22*$D$18</f>
        <v>51716417.910447754</v>
      </c>
      <c r="E22" s="3">
        <f>I22*$E$18</f>
        <v>132985074.62686568</v>
      </c>
      <c r="F22" s="3"/>
      <c r="G22" s="4">
        <f>E22*0.1</f>
        <v>13298507.462686568</v>
      </c>
      <c r="H22" s="26">
        <f>D22+E22+G22</f>
        <v>198000000</v>
      </c>
      <c r="I22" s="24">
        <v>198000000</v>
      </c>
    </row>
    <row r="23" spans="1:16" x14ac:dyDescent="0.3">
      <c r="C23" s="2" t="s">
        <v>7</v>
      </c>
      <c r="D23" s="3">
        <f t="shared" ref="D23:D26" si="6">I23*$D$18</f>
        <v>46753731.343283579</v>
      </c>
      <c r="E23" s="3">
        <f t="shared" ref="E23:E26" si="7">I23*$E$18</f>
        <v>120223880.59701493</v>
      </c>
      <c r="F23" s="3"/>
      <c r="G23" s="4">
        <f t="shared" ref="G23:G26" si="8">E23*0.1</f>
        <v>12022388.059701495</v>
      </c>
      <c r="H23" s="26">
        <f t="shared" ref="H23:H26" si="9">D23+E23+G23</f>
        <v>179000000</v>
      </c>
      <c r="I23" s="24">
        <v>179000000</v>
      </c>
      <c r="J23">
        <f>I23/I22*100</f>
        <v>90.404040404040416</v>
      </c>
    </row>
    <row r="24" spans="1:16" x14ac:dyDescent="0.3">
      <c r="C24" s="2" t="s">
        <v>8</v>
      </c>
      <c r="D24" s="3">
        <f t="shared" si="6"/>
        <v>42313432.835820891</v>
      </c>
      <c r="E24" s="3">
        <f t="shared" si="7"/>
        <v>108805970.14925374</v>
      </c>
      <c r="F24" s="3"/>
      <c r="G24" s="4">
        <f t="shared" si="8"/>
        <v>10880597.014925376</v>
      </c>
      <c r="H24" s="26">
        <f t="shared" si="9"/>
        <v>162000000</v>
      </c>
      <c r="I24" s="24">
        <v>162000000</v>
      </c>
      <c r="J24">
        <f t="shared" ref="J24:J26" si="10">I24/I23*100</f>
        <v>90.502793296089393</v>
      </c>
    </row>
    <row r="25" spans="1:16" x14ac:dyDescent="0.3">
      <c r="C25" s="2" t="s">
        <v>9</v>
      </c>
      <c r="D25" s="3">
        <f t="shared" si="6"/>
        <v>38134328.358208954</v>
      </c>
      <c r="E25" s="3">
        <f t="shared" si="7"/>
        <v>98059701.49253732</v>
      </c>
      <c r="F25" s="3"/>
      <c r="G25" s="4">
        <f t="shared" si="8"/>
        <v>9805970.1492537316</v>
      </c>
      <c r="H25" s="26">
        <f t="shared" si="9"/>
        <v>146000000</v>
      </c>
      <c r="I25" s="24">
        <v>146000000</v>
      </c>
      <c r="J25">
        <f t="shared" si="10"/>
        <v>90.123456790123456</v>
      </c>
    </row>
    <row r="26" spans="1:16" x14ac:dyDescent="0.3">
      <c r="C26" s="2" t="s">
        <v>10</v>
      </c>
      <c r="D26" s="3">
        <f t="shared" si="6"/>
        <v>34477611.940298505</v>
      </c>
      <c r="E26" s="3">
        <f t="shared" si="7"/>
        <v>88656716.417910457</v>
      </c>
      <c r="F26" s="3"/>
      <c r="G26" s="4">
        <f t="shared" si="8"/>
        <v>8865671.6417910457</v>
      </c>
      <c r="H26" s="26">
        <f t="shared" si="9"/>
        <v>132000000</v>
      </c>
      <c r="I26" s="5">
        <v>132000000</v>
      </c>
      <c r="J26">
        <f t="shared" si="10"/>
        <v>90.410958904109577</v>
      </c>
    </row>
  </sheetData>
  <mergeCells count="4">
    <mergeCell ref="B17:C17"/>
    <mergeCell ref="B2:C2"/>
    <mergeCell ref="B3:C3"/>
    <mergeCell ref="B16:C1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진성준</dc:creator>
  <cp:lastModifiedBy>DTS-STAFF</cp:lastModifiedBy>
  <dcterms:created xsi:type="dcterms:W3CDTF">2022-06-12T13:04:49Z</dcterms:created>
  <dcterms:modified xsi:type="dcterms:W3CDTF">2025-07-30T01:18:11Z</dcterms:modified>
</cp:coreProperties>
</file>