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본부2팀(2025)-공용\4.진행사업\1.분양형토지신탁\9. 충북 옥천군 옥천읍 공동주택\상임위원회\4차 근린생활시설 매각\=EKP\최종\상임위 사전 검토의견 요청 발송 서류 겸 실제 첨부\"/>
    </mc:Choice>
  </mc:AlternateContent>
  <bookViews>
    <workbookView xWindow="0" yWindow="0" windowWidth="28800" windowHeight="10080"/>
  </bookViews>
  <sheets>
    <sheet name="Sheet1" sheetId="1" r:id="rId1"/>
    <sheet name="Sheet2" sheetId="2" r:id="rId2"/>
  </sheets>
  <definedNames>
    <definedName name="_xlnm._FilterDatabase" localSheetId="0" hidden="1">Sheet1!$A$4:$J$5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4" i="1" l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AF11" i="1" l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F11" i="1"/>
  <c r="AG11" i="1" l="1"/>
  <c r="AH11" i="1"/>
  <c r="AH10" i="1" l="1"/>
  <c r="AH9" i="1"/>
  <c r="AH8" i="1"/>
  <c r="AH7" i="1"/>
  <c r="AH6" i="1"/>
  <c r="AH5" i="1"/>
  <c r="AG5" i="1"/>
  <c r="I16" i="2"/>
  <c r="I15" i="2"/>
  <c r="I14" i="2"/>
  <c r="I13" i="2"/>
  <c r="I12" i="2"/>
  <c r="I11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6" i="2"/>
  <c r="O15" i="2"/>
  <c r="O14" i="2"/>
  <c r="O13" i="2"/>
  <c r="O12" i="2"/>
  <c r="O11" i="2"/>
  <c r="AF20" i="1"/>
  <c r="AE20" i="1"/>
  <c r="AD20" i="1"/>
  <c r="AD32" i="1"/>
  <c r="AD36" i="1"/>
  <c r="AC36" i="1"/>
  <c r="AC32" i="1"/>
  <c r="AC20" i="1"/>
  <c r="AC16" i="1"/>
  <c r="AA28" i="1"/>
  <c r="AA24" i="1"/>
  <c r="AA16" i="1"/>
  <c r="Z20" i="1"/>
  <c r="Z36" i="1"/>
  <c r="Y36" i="1"/>
  <c r="Y32" i="1"/>
  <c r="Y24" i="1"/>
  <c r="X16" i="1"/>
  <c r="W36" i="1"/>
  <c r="W28" i="1"/>
  <c r="W20" i="1"/>
  <c r="V20" i="1"/>
  <c r="V24" i="1"/>
  <c r="U16" i="1"/>
  <c r="T20" i="1"/>
  <c r="T28" i="1"/>
  <c r="S28" i="1"/>
  <c r="R20" i="1"/>
  <c r="Q24" i="1"/>
  <c r="P28" i="1"/>
  <c r="P24" i="1"/>
  <c r="P16" i="1"/>
  <c r="AG10" i="1"/>
  <c r="AG9" i="1"/>
  <c r="AG8" i="1"/>
  <c r="AG7" i="1"/>
  <c r="AG6" i="1"/>
  <c r="AF10" i="1"/>
  <c r="AF34" i="1" s="1"/>
  <c r="AF9" i="1"/>
  <c r="AF8" i="1"/>
  <c r="AF7" i="1"/>
  <c r="AF6" i="1"/>
  <c r="AF5" i="1"/>
  <c r="AF16" i="1" s="1"/>
  <c r="AF28" i="1"/>
  <c r="AF32" i="1"/>
  <c r="AF24" i="1"/>
  <c r="AF19" i="1"/>
  <c r="AE36" i="1"/>
  <c r="AE35" i="1"/>
  <c r="AE34" i="1"/>
  <c r="AE37" i="1" s="1"/>
  <c r="AE22" i="1"/>
  <c r="AE19" i="1"/>
  <c r="AE18" i="1"/>
  <c r="AE10" i="1"/>
  <c r="AE9" i="1"/>
  <c r="AE32" i="1" s="1"/>
  <c r="AE8" i="1"/>
  <c r="AE28" i="1" s="1"/>
  <c r="AE7" i="1"/>
  <c r="AE23" i="1" s="1"/>
  <c r="AE6" i="1"/>
  <c r="AE5" i="1"/>
  <c r="AE16" i="1" s="1"/>
  <c r="W10" i="1"/>
  <c r="W9" i="1"/>
  <c r="W8" i="1"/>
  <c r="W7" i="1"/>
  <c r="W6" i="1"/>
  <c r="W5" i="1"/>
  <c r="O10" i="1"/>
  <c r="O9" i="1"/>
  <c r="O8" i="1"/>
  <c r="O7" i="1"/>
  <c r="O6" i="1"/>
  <c r="O5" i="1"/>
  <c r="AE21" i="1" l="1"/>
  <c r="AF35" i="1"/>
  <c r="AF36" i="1"/>
  <c r="AF23" i="1"/>
  <c r="AF22" i="1"/>
  <c r="AF18" i="1"/>
  <c r="AF26" i="1"/>
  <c r="AF27" i="1"/>
  <c r="AF14" i="1"/>
  <c r="AF30" i="1"/>
  <c r="AF15" i="1"/>
  <c r="AF31" i="1"/>
  <c r="AE25" i="1"/>
  <c r="AE48" i="1" s="1"/>
  <c r="AE49" i="1" s="1"/>
  <c r="AE26" i="1"/>
  <c r="AE27" i="1"/>
  <c r="AE24" i="1"/>
  <c r="AE14" i="1"/>
  <c r="AE30" i="1"/>
  <c r="AE15" i="1"/>
  <c r="AE31" i="1"/>
  <c r="E10" i="1"/>
  <c r="E9" i="1"/>
  <c r="E8" i="1"/>
  <c r="E7" i="1"/>
  <c r="E6" i="1"/>
  <c r="E5" i="1"/>
  <c r="J10" i="1"/>
  <c r="J9" i="1"/>
  <c r="J8" i="1"/>
  <c r="J7" i="1"/>
  <c r="J6" i="1"/>
  <c r="J5" i="1"/>
  <c r="G2" i="1"/>
  <c r="G9" i="1" s="1"/>
  <c r="H2" i="1"/>
  <c r="H9" i="1" s="1"/>
  <c r="AF37" i="1" l="1"/>
  <c r="AF60" i="1" s="1"/>
  <c r="AF61" i="1" s="1"/>
  <c r="AF29" i="1"/>
  <c r="AF52" i="1" s="1"/>
  <c r="AF53" i="1" s="1"/>
  <c r="AF25" i="1"/>
  <c r="AF48" i="1" s="1"/>
  <c r="AF49" i="1" s="1"/>
  <c r="AF21" i="1"/>
  <c r="AF44" i="1" s="1"/>
  <c r="AF45" i="1" s="1"/>
  <c r="AF33" i="1"/>
  <c r="AF56" i="1" s="1"/>
  <c r="AF57" i="1" s="1"/>
  <c r="AF17" i="1"/>
  <c r="AE33" i="1"/>
  <c r="AE17" i="1"/>
  <c r="AE29" i="1"/>
  <c r="AE52" i="1" s="1"/>
  <c r="AE53" i="1" s="1"/>
  <c r="G8" i="1"/>
  <c r="G10" i="1"/>
  <c r="G5" i="1"/>
  <c r="G6" i="1"/>
  <c r="G7" i="1"/>
  <c r="H5" i="1"/>
  <c r="H7" i="1"/>
  <c r="H8" i="1"/>
  <c r="H10" i="1"/>
  <c r="H6" i="1"/>
  <c r="AF38" i="1" l="1"/>
  <c r="AF40" i="1"/>
  <c r="AF41" i="1" s="1"/>
  <c r="AE38" i="1"/>
  <c r="AE40" i="1"/>
  <c r="AE41" i="1" s="1"/>
  <c r="G11" i="1"/>
  <c r="H11" i="1"/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K10" i="1"/>
  <c r="K9" i="1"/>
  <c r="K8" i="1"/>
  <c r="K7" i="1"/>
  <c r="K6" i="1"/>
  <c r="K5" i="1"/>
  <c r="N7" i="1" l="1"/>
  <c r="P7" i="1" s="1"/>
  <c r="Q7" i="1" s="1"/>
  <c r="R7" i="1" s="1"/>
  <c r="N8" i="1"/>
  <c r="P8" i="1" s="1"/>
  <c r="Q8" i="1" s="1"/>
  <c r="N9" i="1"/>
  <c r="P9" i="1" s="1"/>
  <c r="Q9" i="1" s="1"/>
  <c r="N10" i="1"/>
  <c r="P10" i="1" s="1"/>
  <c r="Q10" i="1" s="1"/>
  <c r="N5" i="1"/>
  <c r="P5" i="1" s="1"/>
  <c r="Q5" i="1" s="1"/>
  <c r="R5" i="1" s="1"/>
  <c r="N6" i="1"/>
  <c r="P6" i="1" s="1"/>
  <c r="S7" i="1" l="1"/>
  <c r="T7" i="1" s="1"/>
  <c r="U7" i="1" s="1"/>
  <c r="V7" i="1" s="1"/>
  <c r="X7" i="1" s="1"/>
  <c r="Q6" i="1"/>
  <c r="R9" i="1"/>
  <c r="R10" i="1"/>
  <c r="R36" i="1" s="1"/>
  <c r="R8" i="1"/>
  <c r="S5" i="1"/>
  <c r="T5" i="1" s="1"/>
  <c r="U5" i="1" s="1"/>
  <c r="Y7" i="1" l="1"/>
  <c r="V5" i="1"/>
  <c r="X5" i="1" s="1"/>
  <c r="R6" i="1"/>
  <c r="S10" i="1"/>
  <c r="S9" i="1"/>
  <c r="T9" i="1" s="1"/>
  <c r="U9" i="1" s="1"/>
  <c r="V9" i="1" s="1"/>
  <c r="X9" i="1" s="1"/>
  <c r="S8" i="1"/>
  <c r="M3" i="1"/>
  <c r="Y5" i="1" l="1"/>
  <c r="Y9" i="1"/>
  <c r="Z7" i="1"/>
  <c r="M2" i="1"/>
  <c r="K2" i="1"/>
  <c r="L2" i="1"/>
  <c r="S6" i="1"/>
  <c r="T8" i="1"/>
  <c r="T10" i="1"/>
  <c r="X24" i="1" l="1"/>
  <c r="X23" i="1"/>
  <c r="Y23" i="1"/>
  <c r="Z22" i="1"/>
  <c r="Z23" i="1"/>
  <c r="Z24" i="1"/>
  <c r="Z9" i="1"/>
  <c r="Y31" i="1"/>
  <c r="Y30" i="1"/>
  <c r="X15" i="1"/>
  <c r="X22" i="1"/>
  <c r="Y22" i="1"/>
  <c r="X30" i="1"/>
  <c r="X32" i="1"/>
  <c r="X31" i="1"/>
  <c r="X14" i="1"/>
  <c r="S30" i="1"/>
  <c r="R18" i="1"/>
  <c r="Y15" i="1"/>
  <c r="Z5" i="1"/>
  <c r="Y14" i="1"/>
  <c r="Y16" i="1"/>
  <c r="S26" i="1"/>
  <c r="W15" i="1"/>
  <c r="S27" i="1"/>
  <c r="S34" i="1"/>
  <c r="T14" i="1"/>
  <c r="V30" i="1"/>
  <c r="S35" i="1"/>
  <c r="T30" i="1"/>
  <c r="U22" i="1"/>
  <c r="U23" i="1"/>
  <c r="W14" i="1"/>
  <c r="R19" i="1"/>
  <c r="T15" i="1"/>
  <c r="S31" i="1"/>
  <c r="T31" i="1"/>
  <c r="T16" i="1"/>
  <c r="T32" i="1"/>
  <c r="W24" i="1"/>
  <c r="S36" i="1"/>
  <c r="U24" i="1"/>
  <c r="W16" i="1"/>
  <c r="S32" i="1"/>
  <c r="V32" i="1"/>
  <c r="T27" i="1"/>
  <c r="T26" i="1"/>
  <c r="T6" i="1"/>
  <c r="S19" i="1"/>
  <c r="S18" i="1"/>
  <c r="S20" i="1"/>
  <c r="P27" i="1"/>
  <c r="P35" i="1"/>
  <c r="P31" i="1"/>
  <c r="P23" i="1"/>
  <c r="Q35" i="1"/>
  <c r="Q27" i="1"/>
  <c r="P19" i="1"/>
  <c r="R23" i="1"/>
  <c r="R35" i="1"/>
  <c r="Q31" i="1"/>
  <c r="P15" i="1"/>
  <c r="R27" i="1"/>
  <c r="R15" i="1"/>
  <c r="Q23" i="1"/>
  <c r="V23" i="1"/>
  <c r="S23" i="1"/>
  <c r="R31" i="1"/>
  <c r="Q15" i="1"/>
  <c r="T23" i="1"/>
  <c r="W23" i="1"/>
  <c r="Q19" i="1"/>
  <c r="V15" i="1"/>
  <c r="S15" i="1"/>
  <c r="V31" i="1"/>
  <c r="P30" i="1"/>
  <c r="P22" i="1"/>
  <c r="P26" i="1"/>
  <c r="Q34" i="1"/>
  <c r="Q22" i="1"/>
  <c r="P34" i="1"/>
  <c r="R14" i="1"/>
  <c r="R22" i="1"/>
  <c r="P18" i="1"/>
  <c r="R26" i="1"/>
  <c r="Q30" i="1"/>
  <c r="Q26" i="1"/>
  <c r="S22" i="1"/>
  <c r="R30" i="1"/>
  <c r="P14" i="1"/>
  <c r="V22" i="1"/>
  <c r="Q14" i="1"/>
  <c r="R34" i="1"/>
  <c r="Q18" i="1"/>
  <c r="W22" i="1"/>
  <c r="T22" i="1"/>
  <c r="V14" i="1"/>
  <c r="S14" i="1"/>
  <c r="P32" i="1"/>
  <c r="P36" i="1"/>
  <c r="Q32" i="1"/>
  <c r="P20" i="1"/>
  <c r="Q36" i="1"/>
  <c r="R24" i="1"/>
  <c r="R16" i="1"/>
  <c r="Q28" i="1"/>
  <c r="Q16" i="1"/>
  <c r="S24" i="1"/>
  <c r="R28" i="1"/>
  <c r="T24" i="1"/>
  <c r="V16" i="1"/>
  <c r="Q20" i="1"/>
  <c r="R32" i="1"/>
  <c r="S16" i="1"/>
  <c r="W31" i="1"/>
  <c r="W30" i="1"/>
  <c r="W32" i="1"/>
  <c r="U10" i="1"/>
  <c r="T35" i="1"/>
  <c r="T36" i="1"/>
  <c r="T34" i="1"/>
  <c r="U8" i="1"/>
  <c r="U27" i="1" s="1"/>
  <c r="U31" i="1"/>
  <c r="U32" i="1"/>
  <c r="U30" i="1"/>
  <c r="U15" i="1"/>
  <c r="U14" i="1"/>
  <c r="Z25" i="1" l="1"/>
  <c r="X25" i="1"/>
  <c r="Y25" i="1"/>
  <c r="Y48" i="1" s="1"/>
  <c r="Y49" i="1" s="1"/>
  <c r="S37" i="1"/>
  <c r="Y33" i="1"/>
  <c r="Z15" i="1"/>
  <c r="Z16" i="1"/>
  <c r="Z14" i="1"/>
  <c r="X17" i="1"/>
  <c r="Z30" i="1"/>
  <c r="Z32" i="1"/>
  <c r="Z31" i="1"/>
  <c r="Y17" i="1"/>
  <c r="Y40" i="1" s="1"/>
  <c r="Y41" i="1" s="1"/>
  <c r="X33" i="1"/>
  <c r="X56" i="1" s="1"/>
  <c r="X57" i="1" s="1"/>
  <c r="U25" i="1"/>
  <c r="S29" i="1"/>
  <c r="W17" i="1"/>
  <c r="T33" i="1"/>
  <c r="R21" i="1"/>
  <c r="T17" i="1"/>
  <c r="S33" i="1"/>
  <c r="V33" i="1"/>
  <c r="S25" i="1"/>
  <c r="T29" i="1"/>
  <c r="V25" i="1"/>
  <c r="R29" i="1"/>
  <c r="R17" i="1"/>
  <c r="Q29" i="1"/>
  <c r="R33" i="1"/>
  <c r="P21" i="1"/>
  <c r="S21" i="1"/>
  <c r="P37" i="1"/>
  <c r="T25" i="1"/>
  <c r="Q25" i="1"/>
  <c r="R25" i="1"/>
  <c r="W25" i="1"/>
  <c r="U6" i="1"/>
  <c r="T18" i="1"/>
  <c r="T19" i="1"/>
  <c r="V17" i="1"/>
  <c r="Q21" i="1"/>
  <c r="P29" i="1"/>
  <c r="R37" i="1"/>
  <c r="S60" i="1" s="1"/>
  <c r="S61" i="1" s="1"/>
  <c r="P25" i="1"/>
  <c r="P17" i="1"/>
  <c r="S17" i="1"/>
  <c r="Q37" i="1"/>
  <c r="Q17" i="1"/>
  <c r="P33" i="1"/>
  <c r="Q33" i="1"/>
  <c r="V10" i="1"/>
  <c r="X10" i="1" s="1"/>
  <c r="U36" i="1"/>
  <c r="U35" i="1"/>
  <c r="U34" i="1"/>
  <c r="W33" i="1"/>
  <c r="V8" i="1"/>
  <c r="X8" i="1" s="1"/>
  <c r="U28" i="1"/>
  <c r="U26" i="1"/>
  <c r="T37" i="1"/>
  <c r="T60" i="1" s="1"/>
  <c r="T61" i="1" s="1"/>
  <c r="U33" i="1"/>
  <c r="U17" i="1"/>
  <c r="Z17" i="1" l="1"/>
  <c r="Z40" i="1" s="1"/>
  <c r="Z41" i="1" s="1"/>
  <c r="Y56" i="1"/>
  <c r="Y57" i="1" s="1"/>
  <c r="X48" i="1"/>
  <c r="X49" i="1" s="1"/>
  <c r="Z48" i="1"/>
  <c r="Z49" i="1" s="1"/>
  <c r="X40" i="1"/>
  <c r="X41" i="1" s="1"/>
  <c r="Z33" i="1"/>
  <c r="Z56" i="1" s="1"/>
  <c r="Z57" i="1" s="1"/>
  <c r="Y8" i="1"/>
  <c r="X28" i="1"/>
  <c r="X27" i="1"/>
  <c r="X26" i="1"/>
  <c r="V48" i="1"/>
  <c r="V49" i="1" s="1"/>
  <c r="Y10" i="1"/>
  <c r="X34" i="1"/>
  <c r="X35" i="1"/>
  <c r="X36" i="1"/>
  <c r="S52" i="1"/>
  <c r="S53" i="1" s="1"/>
  <c r="T52" i="1"/>
  <c r="T53" i="1" s="1"/>
  <c r="W40" i="1"/>
  <c r="W41" i="1" s="1"/>
  <c r="AA5" i="1"/>
  <c r="U56" i="1"/>
  <c r="U57" i="1" s="1"/>
  <c r="P38" i="1"/>
  <c r="T56" i="1"/>
  <c r="T57" i="1" s="1"/>
  <c r="S44" i="1"/>
  <c r="S45" i="1" s="1"/>
  <c r="W56" i="1"/>
  <c r="W57" i="1" s="1"/>
  <c r="T40" i="1"/>
  <c r="T41" i="1" s="1"/>
  <c r="Q48" i="1"/>
  <c r="Q49" i="1" s="1"/>
  <c r="U37" i="1"/>
  <c r="U60" i="1" s="1"/>
  <c r="U61" i="1" s="1"/>
  <c r="R52" i="1"/>
  <c r="R53" i="1" s="1"/>
  <c r="R40" i="1"/>
  <c r="R41" i="1" s="1"/>
  <c r="V40" i="1"/>
  <c r="V41" i="1" s="1"/>
  <c r="W48" i="1"/>
  <c r="W49" i="1" s="1"/>
  <c r="R48" i="1"/>
  <c r="R49" i="1" s="1"/>
  <c r="U29" i="1"/>
  <c r="U52" i="1" s="1"/>
  <c r="U53" i="1" s="1"/>
  <c r="R60" i="1"/>
  <c r="R61" i="1" s="1"/>
  <c r="Q56" i="1"/>
  <c r="Q57" i="1" s="1"/>
  <c r="R38" i="1"/>
  <c r="Q44" i="1"/>
  <c r="Q45" i="1" s="1"/>
  <c r="R44" i="1"/>
  <c r="R45" i="1" s="1"/>
  <c r="T48" i="1"/>
  <c r="T49" i="1" s="1"/>
  <c r="U48" i="1"/>
  <c r="U49" i="1" s="1"/>
  <c r="S48" i="1"/>
  <c r="S49" i="1" s="1"/>
  <c r="R56" i="1"/>
  <c r="R57" i="1" s="1"/>
  <c r="S56" i="1"/>
  <c r="S57" i="1" s="1"/>
  <c r="T21" i="1"/>
  <c r="T44" i="1" s="1"/>
  <c r="T45" i="1" s="1"/>
  <c r="Q52" i="1"/>
  <c r="Q53" i="1" s="1"/>
  <c r="Q40" i="1"/>
  <c r="Q41" i="1" s="1"/>
  <c r="Q38" i="1"/>
  <c r="Q60" i="1"/>
  <c r="Q61" i="1" s="1"/>
  <c r="V56" i="1"/>
  <c r="V57" i="1" s="1"/>
  <c r="S40" i="1"/>
  <c r="S41" i="1" s="1"/>
  <c r="S38" i="1"/>
  <c r="V6" i="1"/>
  <c r="X6" i="1" s="1"/>
  <c r="U20" i="1"/>
  <c r="U19" i="1"/>
  <c r="U18" i="1"/>
  <c r="V26" i="1"/>
  <c r="V27" i="1"/>
  <c r="V28" i="1"/>
  <c r="V36" i="1"/>
  <c r="V35" i="1"/>
  <c r="V34" i="1"/>
  <c r="U40" i="1"/>
  <c r="U41" i="1" s="1"/>
  <c r="X29" i="1" l="1"/>
  <c r="X37" i="1"/>
  <c r="Y6" i="1"/>
  <c r="X18" i="1"/>
  <c r="X19" i="1"/>
  <c r="X20" i="1"/>
  <c r="Z10" i="1"/>
  <c r="AA10" i="1" s="1"/>
  <c r="Y35" i="1"/>
  <c r="Y34" i="1"/>
  <c r="Y37" i="1" s="1"/>
  <c r="Y60" i="1" s="1"/>
  <c r="Y61" i="1" s="1"/>
  <c r="Y27" i="1"/>
  <c r="Y26" i="1"/>
  <c r="Z8" i="1"/>
  <c r="Y28" i="1"/>
  <c r="AA14" i="1"/>
  <c r="AB5" i="1"/>
  <c r="AA15" i="1"/>
  <c r="AA7" i="1"/>
  <c r="AA9" i="1"/>
  <c r="U21" i="1"/>
  <c r="U38" i="1" s="1"/>
  <c r="T38" i="1"/>
  <c r="V19" i="1"/>
  <c r="V18" i="1"/>
  <c r="V37" i="1"/>
  <c r="V60" i="1" s="1"/>
  <c r="V61" i="1" s="1"/>
  <c r="W35" i="1"/>
  <c r="W34" i="1"/>
  <c r="W26" i="1"/>
  <c r="W27" i="1"/>
  <c r="V29" i="1"/>
  <c r="Y29" i="1" l="1"/>
  <c r="Y52" i="1" s="1"/>
  <c r="Y53" i="1" s="1"/>
  <c r="Z27" i="1"/>
  <c r="Z28" i="1"/>
  <c r="Z26" i="1"/>
  <c r="Z29" i="1" s="1"/>
  <c r="Z52" i="1" s="1"/>
  <c r="Z53" i="1" s="1"/>
  <c r="AA8" i="1"/>
  <c r="X21" i="1"/>
  <c r="Y20" i="1"/>
  <c r="Y18" i="1"/>
  <c r="Y19" i="1"/>
  <c r="Z6" i="1"/>
  <c r="Z34" i="1"/>
  <c r="Z35" i="1"/>
  <c r="AA30" i="1"/>
  <c r="AA32" i="1"/>
  <c r="AA31" i="1"/>
  <c r="AB9" i="1"/>
  <c r="AA22" i="1"/>
  <c r="AA23" i="1"/>
  <c r="AB7" i="1"/>
  <c r="AA36" i="1"/>
  <c r="AB10" i="1"/>
  <c r="AA34" i="1"/>
  <c r="AA35" i="1"/>
  <c r="AB8" i="1"/>
  <c r="AA26" i="1"/>
  <c r="AA27" i="1"/>
  <c r="AC5" i="1"/>
  <c r="AB14" i="1"/>
  <c r="AB15" i="1"/>
  <c r="AB16" i="1"/>
  <c r="AA17" i="1"/>
  <c r="AA40" i="1" s="1"/>
  <c r="AA41" i="1" s="1"/>
  <c r="U44" i="1"/>
  <c r="U45" i="1" s="1"/>
  <c r="V21" i="1"/>
  <c r="V44" i="1" s="1"/>
  <c r="V45" i="1" s="1"/>
  <c r="W37" i="1"/>
  <c r="X60" i="1" s="1"/>
  <c r="X61" i="1" s="1"/>
  <c r="W19" i="1"/>
  <c r="W18" i="1"/>
  <c r="V52" i="1"/>
  <c r="V53" i="1" s="1"/>
  <c r="W29" i="1"/>
  <c r="X52" i="1" s="1"/>
  <c r="X53" i="1" s="1"/>
  <c r="Z37" i="1" l="1"/>
  <c r="Z60" i="1" s="1"/>
  <c r="Z61" i="1" s="1"/>
  <c r="Z19" i="1"/>
  <c r="Z18" i="1"/>
  <c r="Y21" i="1"/>
  <c r="Y44" i="1" s="1"/>
  <c r="Y45" i="1" s="1"/>
  <c r="X38" i="1"/>
  <c r="AA6" i="1"/>
  <c r="AA19" i="1" s="1"/>
  <c r="AA37" i="1"/>
  <c r="AC8" i="1"/>
  <c r="AB26" i="1"/>
  <c r="AB27" i="1"/>
  <c r="AB28" i="1"/>
  <c r="AB34" i="1"/>
  <c r="AB36" i="1"/>
  <c r="AC10" i="1"/>
  <c r="AB35" i="1"/>
  <c r="AB30" i="1"/>
  <c r="AB32" i="1"/>
  <c r="AB31" i="1"/>
  <c r="AC9" i="1"/>
  <c r="AA29" i="1"/>
  <c r="AA52" i="1" s="1"/>
  <c r="AA53" i="1" s="1"/>
  <c r="AB24" i="1"/>
  <c r="AB22" i="1"/>
  <c r="AB23" i="1"/>
  <c r="AC7" i="1"/>
  <c r="AB17" i="1"/>
  <c r="AB40" i="1" s="1"/>
  <c r="AB41" i="1" s="1"/>
  <c r="AA25" i="1"/>
  <c r="AA48" i="1" s="1"/>
  <c r="AA49" i="1" s="1"/>
  <c r="AD5" i="1"/>
  <c r="AC14" i="1"/>
  <c r="AC15" i="1"/>
  <c r="AA33" i="1"/>
  <c r="AA56" i="1" s="1"/>
  <c r="AA57" i="1" s="1"/>
  <c r="W60" i="1"/>
  <c r="W61" i="1" s="1"/>
  <c r="V38" i="1"/>
  <c r="W21" i="1"/>
  <c r="X44" i="1" s="1"/>
  <c r="X45" i="1" s="1"/>
  <c r="W52" i="1"/>
  <c r="W53" i="1" s="1"/>
  <c r="AA60" i="1" l="1"/>
  <c r="AA61" i="1" s="1"/>
  <c r="Z21" i="1"/>
  <c r="Z44" i="1" s="1"/>
  <c r="Z45" i="1" s="1"/>
  <c r="Y38" i="1"/>
  <c r="AA20" i="1"/>
  <c r="AB6" i="1"/>
  <c r="AB18" i="1" s="1"/>
  <c r="AA18" i="1"/>
  <c r="AC31" i="1"/>
  <c r="AC30" i="1"/>
  <c r="AD9" i="1"/>
  <c r="AC17" i="1"/>
  <c r="AC40" i="1" s="1"/>
  <c r="AC41" i="1" s="1"/>
  <c r="AB37" i="1"/>
  <c r="AB60" i="1" s="1"/>
  <c r="AB61" i="1" s="1"/>
  <c r="AB33" i="1"/>
  <c r="AB56" i="1" s="1"/>
  <c r="AB57" i="1" s="1"/>
  <c r="AA21" i="1"/>
  <c r="AA44" i="1" s="1"/>
  <c r="AA45" i="1" s="1"/>
  <c r="AB25" i="1"/>
  <c r="AB48" i="1" s="1"/>
  <c r="AB49" i="1" s="1"/>
  <c r="AD16" i="1"/>
  <c r="AD14" i="1"/>
  <c r="AD15" i="1"/>
  <c r="AB29" i="1"/>
  <c r="AB52" i="1" s="1"/>
  <c r="AB53" i="1" s="1"/>
  <c r="AB20" i="1"/>
  <c r="AC6" i="1"/>
  <c r="AC34" i="1"/>
  <c r="AC35" i="1"/>
  <c r="AD10" i="1"/>
  <c r="AC22" i="1"/>
  <c r="AC23" i="1"/>
  <c r="AC24" i="1"/>
  <c r="AD7" i="1"/>
  <c r="AC26" i="1"/>
  <c r="AC28" i="1"/>
  <c r="AD8" i="1"/>
  <c r="AC27" i="1"/>
  <c r="W44" i="1"/>
  <c r="W45" i="1" s="1"/>
  <c r="W38" i="1"/>
  <c r="AB19" i="1" l="1"/>
  <c r="AB21" i="1" s="1"/>
  <c r="AB44" i="1" s="1"/>
  <c r="AB45" i="1" s="1"/>
  <c r="Z38" i="1"/>
  <c r="AD27" i="1"/>
  <c r="AD26" i="1"/>
  <c r="AD28" i="1"/>
  <c r="AD22" i="1"/>
  <c r="AD23" i="1"/>
  <c r="AD24" i="1"/>
  <c r="AC18" i="1"/>
  <c r="AC19" i="1"/>
  <c r="AD6" i="1"/>
  <c r="AD30" i="1"/>
  <c r="AD31" i="1"/>
  <c r="AC29" i="1"/>
  <c r="AC52" i="1" s="1"/>
  <c r="AC53" i="1" s="1"/>
  <c r="AC25" i="1"/>
  <c r="AC48" i="1" s="1"/>
  <c r="AC49" i="1" s="1"/>
  <c r="AD35" i="1"/>
  <c r="AD34" i="1"/>
  <c r="AC33" i="1"/>
  <c r="AC56" i="1" s="1"/>
  <c r="AC57" i="1" s="1"/>
  <c r="AD17" i="1"/>
  <c r="AD40" i="1" s="1"/>
  <c r="AD41" i="1" s="1"/>
  <c r="AA38" i="1"/>
  <c r="AC37" i="1"/>
  <c r="AC60" i="1" s="1"/>
  <c r="AC61" i="1" s="1"/>
  <c r="AB38" i="1" l="1"/>
  <c r="AC21" i="1"/>
  <c r="AC44" i="1" s="1"/>
  <c r="AC45" i="1" s="1"/>
  <c r="AD18" i="1"/>
  <c r="AD19" i="1"/>
  <c r="AD37" i="1"/>
  <c r="AD29" i="1"/>
  <c r="AD52" i="1" s="1"/>
  <c r="AD53" i="1" s="1"/>
  <c r="AD25" i="1"/>
  <c r="AD48" i="1" s="1"/>
  <c r="AD49" i="1" s="1"/>
  <c r="AD33" i="1"/>
  <c r="AD56" i="1" l="1"/>
  <c r="AD57" i="1" s="1"/>
  <c r="AE56" i="1"/>
  <c r="AE57" i="1" s="1"/>
  <c r="AD60" i="1"/>
  <c r="AD61" i="1" s="1"/>
  <c r="AE60" i="1"/>
  <c r="AE61" i="1" s="1"/>
  <c r="AD21" i="1"/>
  <c r="AC38" i="1"/>
  <c r="AD44" i="1" l="1"/>
  <c r="AD45" i="1" s="1"/>
  <c r="AE44" i="1"/>
  <c r="AE45" i="1" s="1"/>
  <c r="AD38" i="1"/>
</calcChain>
</file>

<file path=xl/sharedStrings.xml><?xml version="1.0" encoding="utf-8"?>
<sst xmlns="http://schemas.openxmlformats.org/spreadsheetml/2006/main" count="128" uniqueCount="87">
  <si>
    <t>구분</t>
    <phoneticPr fontId="2" type="noConversion"/>
  </si>
  <si>
    <t>토지</t>
    <phoneticPr fontId="2" type="noConversion"/>
  </si>
  <si>
    <t>건물</t>
    <phoneticPr fontId="2" type="noConversion"/>
  </si>
  <si>
    <t>부가가치세</t>
    <phoneticPr fontId="2" type="noConversion"/>
  </si>
  <si>
    <t>3차</t>
  </si>
  <si>
    <t>4차</t>
  </si>
  <si>
    <t>대상건물(등기부)</t>
    <phoneticPr fontId="2" type="noConversion"/>
  </si>
  <si>
    <t>6차</t>
  </si>
  <si>
    <t>감정평가 금액(㈜삼창감정평가법인)</t>
    <phoneticPr fontId="2" type="noConversion"/>
  </si>
  <si>
    <t>충청북도 옥천군 옥천읍 마암리 489</t>
    <phoneticPr fontId="2" type="noConversion"/>
  </si>
  <si>
    <t>제지1층 제101호</t>
    <phoneticPr fontId="2" type="noConversion"/>
  </si>
  <si>
    <t>제지1층 제102호</t>
    <phoneticPr fontId="2" type="noConversion"/>
  </si>
  <si>
    <t>제지1층 제103호</t>
  </si>
  <si>
    <t>제지1층 제104호</t>
  </si>
  <si>
    <t>토지</t>
    <phoneticPr fontId="2" type="noConversion"/>
  </si>
  <si>
    <t>건물</t>
    <phoneticPr fontId="2" type="noConversion"/>
  </si>
  <si>
    <t>부가가치세</t>
    <phoneticPr fontId="2" type="noConversion"/>
  </si>
  <si>
    <t>1차</t>
    <phoneticPr fontId="2" type="noConversion"/>
  </si>
  <si>
    <t>합계</t>
    <phoneticPr fontId="2" type="noConversion"/>
  </si>
  <si>
    <t>5차</t>
  </si>
  <si>
    <t>2차</t>
    <phoneticPr fontId="2" type="noConversion"/>
  </si>
  <si>
    <t>구분</t>
    <phoneticPr fontId="2" type="noConversion"/>
  </si>
  <si>
    <t>소계</t>
    <phoneticPr fontId="2" type="noConversion"/>
  </si>
  <si>
    <t>제지1층 제106호</t>
    <phoneticPr fontId="2" type="noConversion"/>
  </si>
  <si>
    <t>제지1층 제107호</t>
    <phoneticPr fontId="2" type="noConversion"/>
  </si>
  <si>
    <t>제지1층 제106호</t>
    <phoneticPr fontId="2" type="noConversion"/>
  </si>
  <si>
    <t>제지1층 제107호</t>
    <phoneticPr fontId="2" type="noConversion"/>
  </si>
  <si>
    <t>감정평가금액</t>
    <phoneticPr fontId="2" type="noConversion"/>
  </si>
  <si>
    <t>합계</t>
    <phoneticPr fontId="2" type="noConversion"/>
  </si>
  <si>
    <t>1차 매각가</t>
    <phoneticPr fontId="2" type="noConversion"/>
  </si>
  <si>
    <t>2차 매각가</t>
    <phoneticPr fontId="2" type="noConversion"/>
  </si>
  <si>
    <t>3차 매각가</t>
    <phoneticPr fontId="2" type="noConversion"/>
  </si>
  <si>
    <t>4차 매각가</t>
    <phoneticPr fontId="2" type="noConversion"/>
  </si>
  <si>
    <t>5차 매각가</t>
    <phoneticPr fontId="2" type="noConversion"/>
  </si>
  <si>
    <t>6차 매각가</t>
    <phoneticPr fontId="2" type="noConversion"/>
  </si>
  <si>
    <t>7차 매각가</t>
  </si>
  <si>
    <t>8차 매각가</t>
  </si>
  <si>
    <t>7차</t>
  </si>
  <si>
    <t>8차</t>
  </si>
  <si>
    <t>9차 매각가</t>
  </si>
  <si>
    <t>10차 매각가</t>
  </si>
  <si>
    <t>11차 매각가</t>
  </si>
  <si>
    <t>12차 매각가</t>
  </si>
  <si>
    <t>13차 매각가</t>
  </si>
  <si>
    <t>15차 매각가</t>
  </si>
  <si>
    <t>공급금액</t>
    <phoneticPr fontId="2" type="noConversion"/>
  </si>
  <si>
    <t>추가 할인 분양금액</t>
    <phoneticPr fontId="2" type="noConversion"/>
  </si>
  <si>
    <t>기존 할인 분양 금액</t>
    <phoneticPr fontId="2" type="noConversion"/>
  </si>
  <si>
    <t>감정평가금액 / 공급금액</t>
    <phoneticPr fontId="2" type="noConversion"/>
  </si>
  <si>
    <t>면적</t>
    <phoneticPr fontId="2" type="noConversion"/>
  </si>
  <si>
    <t>㎡당 단가</t>
    <phoneticPr fontId="2" type="noConversion"/>
  </si>
  <si>
    <t>14차 매각가</t>
  </si>
  <si>
    <t>9차</t>
  </si>
  <si>
    <t>10차</t>
  </si>
  <si>
    <t>11차</t>
  </si>
  <si>
    <t>12차</t>
  </si>
  <si>
    <t>13차</t>
  </si>
  <si>
    <t>14차</t>
  </si>
  <si>
    <t>15차</t>
  </si>
  <si>
    <t>공급금액</t>
    <phoneticPr fontId="2" type="noConversion"/>
  </si>
  <si>
    <t>16차 매각가</t>
    <phoneticPr fontId="2" type="noConversion"/>
  </si>
  <si>
    <t>17차 매각가</t>
    <phoneticPr fontId="2" type="noConversion"/>
  </si>
  <si>
    <t>16차</t>
    <phoneticPr fontId="2" type="noConversion"/>
  </si>
  <si>
    <t>17차</t>
    <phoneticPr fontId="2" type="noConversion"/>
  </si>
  <si>
    <t>구분</t>
    <phoneticPr fontId="2" type="noConversion"/>
  </si>
  <si>
    <t>대상건물(등기부)</t>
    <phoneticPr fontId="2" type="noConversion"/>
  </si>
  <si>
    <t>면적</t>
    <phoneticPr fontId="2" type="noConversion"/>
  </si>
  <si>
    <t>㎡당 단가</t>
    <phoneticPr fontId="2" type="noConversion"/>
  </si>
  <si>
    <t>기존 할인 분양 금액</t>
    <phoneticPr fontId="2" type="noConversion"/>
  </si>
  <si>
    <t>추가 할인 분양금액</t>
    <phoneticPr fontId="2" type="noConversion"/>
  </si>
  <si>
    <t>감정평가금액 / 공급금액</t>
    <phoneticPr fontId="2" type="noConversion"/>
  </si>
  <si>
    <t>토지</t>
    <phoneticPr fontId="2" type="noConversion"/>
  </si>
  <si>
    <t>건물</t>
    <phoneticPr fontId="2" type="noConversion"/>
  </si>
  <si>
    <t>부가가치세</t>
    <phoneticPr fontId="2" type="noConversion"/>
  </si>
  <si>
    <t>합계</t>
    <phoneticPr fontId="2" type="noConversion"/>
  </si>
  <si>
    <t>공급금액</t>
    <phoneticPr fontId="2" type="noConversion"/>
  </si>
  <si>
    <t>1차 매각가</t>
    <phoneticPr fontId="2" type="noConversion"/>
  </si>
  <si>
    <t>3차 매각가</t>
    <phoneticPr fontId="2" type="noConversion"/>
  </si>
  <si>
    <t>4차 매각가</t>
    <phoneticPr fontId="2" type="noConversion"/>
  </si>
  <si>
    <t>5차 매각가</t>
    <phoneticPr fontId="2" type="noConversion"/>
  </si>
  <si>
    <t>6차 매각가</t>
    <phoneticPr fontId="2" type="noConversion"/>
  </si>
  <si>
    <t>16차 매각가</t>
    <phoneticPr fontId="2" type="noConversion"/>
  </si>
  <si>
    <t>17차 매각가</t>
    <phoneticPr fontId="2" type="noConversion"/>
  </si>
  <si>
    <t>충청북도 옥천군 옥천읍 마암리 489</t>
    <phoneticPr fontId="2" type="noConversion"/>
  </si>
  <si>
    <t>제지1층 제107호</t>
    <phoneticPr fontId="2" type="noConversion"/>
  </si>
  <si>
    <t>최저매각가격 공급금액 기준 비율</t>
    <phoneticPr fontId="2" type="noConversion"/>
  </si>
  <si>
    <t>공급금액 기준 할인율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</si>
</sst>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_-* #,##0.000000_-;\-* #,##0.000000_-;_-* &quot;-&quot;??_-;_-@_-"/>
    <numFmt numFmtId="178" formatCode="#,##0.0000_);[Red]\(#,##0.0000\)"/>
    <numFmt numFmtId="179" formatCode="_-* #,##0.0000_-;\-* #,##0.0000_-;_-* &quot;-&quot;??_-;_-@_-"/>
    <numFmt numFmtId="180" formatCode="0.0%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4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>
      <alignment vertical="center"/>
    </xf>
    <xf numFmtId="41" fontId="0" fillId="0" borderId="0" xfId="1" applyFont="1" applyBorder="1">
      <alignment vertical="center"/>
    </xf>
    <xf numFmtId="0" fontId="0" fillId="0" borderId="0" xfId="0" applyBorder="1">
      <alignment vertical="center"/>
    </xf>
    <xf numFmtId="43" fontId="0" fillId="0" borderId="0" xfId="1" applyNumberFormat="1" applyFont="1" applyBorder="1">
      <alignment vertical="center"/>
    </xf>
    <xf numFmtId="176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41" fontId="0" fillId="0" borderId="1" xfId="0" applyNumberFormat="1" applyBorder="1">
      <alignment vertical="center"/>
    </xf>
    <xf numFmtId="41" fontId="0" fillId="2" borderId="1" xfId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3" fontId="3" fillId="0" borderId="0" xfId="0" applyNumberFormat="1" applyFont="1" applyBorder="1" applyAlignme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2" borderId="1" xfId="1" applyFont="1" applyFill="1" applyBorder="1">
      <alignment vertical="center"/>
    </xf>
    <xf numFmtId="177" fontId="0" fillId="0" borderId="0" xfId="0" applyNumberFormat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0" fontId="0" fillId="0" borderId="0" xfId="2" applyNumberFormat="1" applyFo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178" fontId="0" fillId="0" borderId="0" xfId="0" applyNumberFormat="1">
      <alignment vertical="center"/>
    </xf>
    <xf numFmtId="41" fontId="0" fillId="0" borderId="0" xfId="0" applyNumberFormat="1" applyFill="1" applyBorder="1" applyAlignment="1">
      <alignment horizontal="right" vertical="center"/>
    </xf>
    <xf numFmtId="179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2" applyNumberFormat="1" applyFont="1" applyBorder="1">
      <alignment vertical="center"/>
    </xf>
    <xf numFmtId="10" fontId="0" fillId="0" borderId="1" xfId="0" applyNumberFormat="1" applyBorder="1">
      <alignment vertical="center"/>
    </xf>
    <xf numFmtId="10" fontId="0" fillId="0" borderId="1" xfId="0" applyNumberFormat="1" applyFill="1" applyBorder="1">
      <alignment vertical="center"/>
    </xf>
    <xf numFmtId="180" fontId="0" fillId="0" borderId="5" xfId="2" applyNumberFormat="1" applyFont="1" applyFill="1" applyBorder="1">
      <alignment vertical="center"/>
    </xf>
    <xf numFmtId="10" fontId="0" fillId="0" borderId="5" xfId="2" applyNumberFormat="1" applyFon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abSelected="1" topLeftCell="P31" zoomScale="85" zoomScaleNormal="85" workbookViewId="0">
      <selection activeCell="P64" sqref="P64"/>
    </sheetView>
  </sheetViews>
  <sheetFormatPr defaultRowHeight="16.5" x14ac:dyDescent="0.3"/>
  <cols>
    <col min="1" max="1" width="5.125" customWidth="1"/>
    <col min="2" max="2" width="34.875" customWidth="1"/>
    <col min="3" max="3" width="15.875" bestFit="1" customWidth="1"/>
    <col min="4" max="4" width="15.875" customWidth="1"/>
    <col min="5" max="5" width="15.875" hidden="1" customWidth="1"/>
    <col min="6" max="6" width="15.875" customWidth="1"/>
    <col min="7" max="8" width="15.875" hidden="1" customWidth="1"/>
    <col min="9" max="9" width="15.375" bestFit="1" customWidth="1"/>
    <col min="10" max="10" width="22.375" hidden="1" customWidth="1"/>
    <col min="11" max="11" width="16.875" bestFit="1" customWidth="1"/>
    <col min="12" max="13" width="17.625" customWidth="1"/>
    <col min="14" max="14" width="16.375" customWidth="1"/>
    <col min="15" max="15" width="15.875" bestFit="1" customWidth="1"/>
    <col min="16" max="20" width="15.375" bestFit="1" customWidth="1"/>
    <col min="21" max="22" width="15.875" bestFit="1" customWidth="1"/>
    <col min="23" max="23" width="13.625" customWidth="1"/>
    <col min="24" max="28" width="13.625" bestFit="1" customWidth="1"/>
    <col min="29" max="30" width="12.625" bestFit="1" customWidth="1"/>
    <col min="31" max="31" width="14.25" bestFit="1" customWidth="1"/>
    <col min="32" max="32" width="12.625" bestFit="1" customWidth="1"/>
    <col min="33" max="33" width="20.625" bestFit="1" customWidth="1"/>
    <col min="34" max="34" width="34" bestFit="1" customWidth="1"/>
  </cols>
  <sheetData>
    <row r="1" spans="1:34" ht="17.25" x14ac:dyDescent="0.3">
      <c r="A1" s="5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9"/>
      <c r="R1" s="9"/>
    </row>
    <row r="2" spans="1:34" ht="17.25" x14ac:dyDescent="0.3">
      <c r="A2" s="5"/>
      <c r="B2" s="6"/>
      <c r="C2" s="6"/>
      <c r="D2" s="6"/>
      <c r="E2" s="6"/>
      <c r="F2" s="6"/>
      <c r="G2" s="6">
        <f>1-16.5%</f>
        <v>0.83499999999999996</v>
      </c>
      <c r="H2" s="6">
        <f>1-56.5%</f>
        <v>0.43500000000000005</v>
      </c>
      <c r="I2" s="6"/>
      <c r="K2" s="17">
        <f>+K3/SUM($K3:$M3)</f>
        <v>0.28037383177570091</v>
      </c>
      <c r="L2" s="17">
        <f>+L3/SUM($K3:$M3)</f>
        <v>0.65420560747663548</v>
      </c>
      <c r="M2" s="17">
        <f>+M3/SUM($K3:$M3)</f>
        <v>6.5420560747663559E-2</v>
      </c>
      <c r="N2" s="6"/>
      <c r="O2" s="6"/>
      <c r="P2" s="7"/>
      <c r="Q2" s="9"/>
      <c r="R2" s="9"/>
      <c r="S2" s="9"/>
    </row>
    <row r="3" spans="1:34" ht="17.25" x14ac:dyDescent="0.3">
      <c r="A3" s="5"/>
      <c r="B3" s="6"/>
      <c r="C3" s="6"/>
      <c r="D3" s="6"/>
      <c r="E3" s="6"/>
      <c r="F3" s="6"/>
      <c r="G3" s="6"/>
      <c r="H3" s="6"/>
      <c r="K3" s="10">
        <v>0.3</v>
      </c>
      <c r="L3" s="10">
        <v>0.7</v>
      </c>
      <c r="M3" s="10">
        <f>M5/$I$5</f>
        <v>7.0000000000000007E-2</v>
      </c>
      <c r="N3" s="8"/>
      <c r="P3" s="7"/>
      <c r="Q3" s="9"/>
      <c r="R3" s="9"/>
      <c r="S3" s="9"/>
      <c r="X3" s="9"/>
      <c r="Y3" s="9"/>
      <c r="Z3" s="9"/>
    </row>
    <row r="4" spans="1:34" x14ac:dyDescent="0.3">
      <c r="A4" s="2" t="s">
        <v>0</v>
      </c>
      <c r="B4" s="43" t="s">
        <v>6</v>
      </c>
      <c r="C4" s="43"/>
      <c r="D4" s="24" t="s">
        <v>49</v>
      </c>
      <c r="E4" s="24" t="s">
        <v>50</v>
      </c>
      <c r="F4" s="24" t="s">
        <v>45</v>
      </c>
      <c r="G4" s="24" t="s">
        <v>47</v>
      </c>
      <c r="H4" s="24" t="s">
        <v>46</v>
      </c>
      <c r="I4" s="3" t="s">
        <v>27</v>
      </c>
      <c r="J4" s="27" t="s">
        <v>48</v>
      </c>
      <c r="K4" s="4" t="s">
        <v>1</v>
      </c>
      <c r="L4" s="4" t="s">
        <v>2</v>
      </c>
      <c r="M4" s="3" t="s">
        <v>3</v>
      </c>
      <c r="N4" s="2" t="s">
        <v>28</v>
      </c>
      <c r="O4" s="13" t="s">
        <v>59</v>
      </c>
      <c r="P4" s="2" t="s">
        <v>29</v>
      </c>
      <c r="Q4" s="2" t="s">
        <v>30</v>
      </c>
      <c r="R4" s="2" t="s">
        <v>31</v>
      </c>
      <c r="S4" s="2" t="s">
        <v>32</v>
      </c>
      <c r="T4" s="2" t="s">
        <v>33</v>
      </c>
      <c r="U4" s="2" t="s">
        <v>34</v>
      </c>
      <c r="V4" s="23" t="s">
        <v>35</v>
      </c>
      <c r="W4" s="23" t="s">
        <v>36</v>
      </c>
      <c r="X4" s="25" t="s">
        <v>39</v>
      </c>
      <c r="Y4" s="25" t="s">
        <v>40</v>
      </c>
      <c r="Z4" s="25" t="s">
        <v>41</v>
      </c>
      <c r="AA4" s="25" t="s">
        <v>42</v>
      </c>
      <c r="AB4" s="25" t="s">
        <v>43</v>
      </c>
      <c r="AC4" s="25" t="s">
        <v>51</v>
      </c>
      <c r="AD4" s="25" t="s">
        <v>44</v>
      </c>
      <c r="AE4" s="25" t="s">
        <v>60</v>
      </c>
      <c r="AF4" s="25" t="s">
        <v>61</v>
      </c>
      <c r="AG4" s="37" t="s">
        <v>86</v>
      </c>
      <c r="AH4" s="37" t="s">
        <v>85</v>
      </c>
    </row>
    <row r="5" spans="1:34" ht="33" customHeight="1" x14ac:dyDescent="0.3">
      <c r="A5" s="2">
        <v>1</v>
      </c>
      <c r="B5" s="44" t="s">
        <v>9</v>
      </c>
      <c r="C5" s="11" t="s">
        <v>10</v>
      </c>
      <c r="D5" s="32">
        <v>49.156700000000001</v>
      </c>
      <c r="E5" s="11">
        <f>+F5/D5</f>
        <v>9288866.0141954198</v>
      </c>
      <c r="F5" s="1">
        <v>456610000</v>
      </c>
      <c r="G5" s="1">
        <f>+F5*G$2</f>
        <v>381269350</v>
      </c>
      <c r="H5" s="1">
        <f>+F5*H$2</f>
        <v>198625350.00000003</v>
      </c>
      <c r="I5" s="1">
        <v>310000000</v>
      </c>
      <c r="J5" s="28">
        <f>+I5/F5</f>
        <v>0.67891636188432136</v>
      </c>
      <c r="K5" s="1">
        <f t="shared" ref="K5:K10" si="0">+I5*K$3</f>
        <v>93000000</v>
      </c>
      <c r="L5" s="1">
        <f t="shared" ref="L5:L10" si="1">+I5*L$3</f>
        <v>217000000</v>
      </c>
      <c r="M5" s="1">
        <f>+L5*0.1</f>
        <v>21700000</v>
      </c>
      <c r="N5" s="1">
        <f>+SUM(K5:M5)</f>
        <v>331700000</v>
      </c>
      <c r="O5" s="26">
        <f>+F5</f>
        <v>456610000</v>
      </c>
      <c r="P5" s="14">
        <f>+ROUNDUP(O5,-6)</f>
        <v>457000000</v>
      </c>
      <c r="Q5" s="14">
        <f>+ROUNDUP(P5*0.90001,-6)</f>
        <v>412000000</v>
      </c>
      <c r="R5" s="14">
        <f t="shared" ref="R5:U5" si="2">+ROUNDUP(Q5*0.90001,-6)</f>
        <v>371000000</v>
      </c>
      <c r="S5" s="14">
        <f t="shared" si="2"/>
        <v>334000000</v>
      </c>
      <c r="T5" s="14">
        <f t="shared" si="2"/>
        <v>301000000</v>
      </c>
      <c r="U5" s="14">
        <f t="shared" si="2"/>
        <v>271000000</v>
      </c>
      <c r="V5" s="14">
        <f t="shared" ref="V5:W10" si="3">+ROUNDUP(U5*0.90001,-6)</f>
        <v>244000000</v>
      </c>
      <c r="W5" s="14">
        <f t="shared" si="3"/>
        <v>220000000</v>
      </c>
      <c r="X5" s="14">
        <f t="shared" ref="X5:X10" si="4">+ROUNDUP(W5*0.90001,-6)</f>
        <v>199000000</v>
      </c>
      <c r="Y5" s="14">
        <f t="shared" ref="Y5:Y10" si="5">+ROUNDUP(X5*0.90001,-6)</f>
        <v>180000000</v>
      </c>
      <c r="Z5" s="14">
        <f t="shared" ref="Z5:Z10" si="6">+ROUNDUP(Y5*0.90001,-6)</f>
        <v>163000000</v>
      </c>
      <c r="AA5" s="14">
        <f t="shared" ref="AA5:AA10" si="7">+ROUNDUP(Z5*0.90001,-6)</f>
        <v>147000000</v>
      </c>
      <c r="AB5" s="14">
        <f t="shared" ref="AB5:AB10" si="8">+ROUNDUP(AA5*0.90001,-6)</f>
        <v>133000000</v>
      </c>
      <c r="AC5" s="14">
        <f t="shared" ref="AC5:AC10" si="9">+ROUNDUP(AB5*0.90001,-6)</f>
        <v>120000000</v>
      </c>
      <c r="AD5" s="14">
        <f t="shared" ref="AD5:AE10" si="10">+ROUNDUP(AC5*0.90001,-6)</f>
        <v>109000000</v>
      </c>
      <c r="AE5" s="14">
        <f t="shared" si="10"/>
        <v>99000000</v>
      </c>
      <c r="AF5" s="14">
        <f>+ROUNDUP(AE5*0.979,-6)</f>
        <v>97000000</v>
      </c>
      <c r="AG5" s="38">
        <f>1-(+AF5/F5)</f>
        <v>0.78756488031361549</v>
      </c>
      <c r="AH5" s="39">
        <f>1-AG5</f>
        <v>0.21243511968638451</v>
      </c>
    </row>
    <row r="6" spans="1:34" x14ac:dyDescent="0.3">
      <c r="A6" s="2">
        <v>2</v>
      </c>
      <c r="B6" s="44"/>
      <c r="C6" s="11" t="s">
        <v>11</v>
      </c>
      <c r="D6" s="32">
        <v>48.564500000000002</v>
      </c>
      <c r="E6" s="11">
        <f t="shared" ref="E6:E10" si="11">+F6/D6</f>
        <v>8695446.262187399</v>
      </c>
      <c r="F6" s="1">
        <v>422290000</v>
      </c>
      <c r="G6" s="1">
        <f t="shared" ref="G6:G10" si="12">+F6*G$2</f>
        <v>352612150</v>
      </c>
      <c r="H6" s="1">
        <f t="shared" ref="H6:H10" si="13">+F6*H$2</f>
        <v>183696150.00000003</v>
      </c>
      <c r="I6" s="1">
        <v>307000000</v>
      </c>
      <c r="J6" s="28">
        <f t="shared" ref="J6:J10" si="14">+I6/F6</f>
        <v>0.72698856236235765</v>
      </c>
      <c r="K6" s="1">
        <f t="shared" si="0"/>
        <v>92100000</v>
      </c>
      <c r="L6" s="1">
        <f t="shared" si="1"/>
        <v>214900000</v>
      </c>
      <c r="M6" s="1">
        <f t="shared" ref="M6:M10" si="15">+L6*0.1</f>
        <v>21490000</v>
      </c>
      <c r="N6" s="1">
        <f t="shared" ref="N6:N10" si="16">+SUM(K6:M6)</f>
        <v>328490000</v>
      </c>
      <c r="O6" s="26">
        <f t="shared" ref="O6:O10" si="17">+F6</f>
        <v>422290000</v>
      </c>
      <c r="P6" s="14">
        <f t="shared" ref="P6:P10" si="18">+ROUNDUP(O6,-6)</f>
        <v>423000000</v>
      </c>
      <c r="Q6" s="14">
        <f t="shared" ref="Q6:U6" si="19">+ROUNDUP(P6*0.90001,-6)</f>
        <v>381000000</v>
      </c>
      <c r="R6" s="14">
        <f t="shared" si="19"/>
        <v>343000000</v>
      </c>
      <c r="S6" s="14">
        <f t="shared" si="19"/>
        <v>309000000</v>
      </c>
      <c r="T6" s="14">
        <f t="shared" si="19"/>
        <v>279000000</v>
      </c>
      <c r="U6" s="14">
        <f t="shared" si="19"/>
        <v>252000000</v>
      </c>
      <c r="V6" s="14">
        <f t="shared" si="3"/>
        <v>227000000</v>
      </c>
      <c r="W6" s="14">
        <f t="shared" si="3"/>
        <v>205000000</v>
      </c>
      <c r="X6" s="14">
        <f t="shared" si="4"/>
        <v>185000000</v>
      </c>
      <c r="Y6" s="14">
        <f t="shared" si="5"/>
        <v>167000000</v>
      </c>
      <c r="Z6" s="14">
        <f t="shared" si="6"/>
        <v>151000000</v>
      </c>
      <c r="AA6" s="14">
        <f t="shared" si="7"/>
        <v>136000000</v>
      </c>
      <c r="AB6" s="14">
        <f t="shared" si="8"/>
        <v>123000000</v>
      </c>
      <c r="AC6" s="14">
        <f t="shared" si="9"/>
        <v>111000000</v>
      </c>
      <c r="AD6" s="14">
        <f t="shared" si="10"/>
        <v>100000000</v>
      </c>
      <c r="AE6" s="14">
        <f t="shared" si="10"/>
        <v>91000000</v>
      </c>
      <c r="AF6" s="14">
        <f t="shared" ref="AF6:AF10" si="20">+ROUNDUP(AE6*0.979,-6)</f>
        <v>90000000</v>
      </c>
      <c r="AG6" s="38">
        <f t="shared" ref="AG6:AG10" si="21">1-(+AF6/F6)</f>
        <v>0.78687631722276163</v>
      </c>
      <c r="AH6" s="39">
        <f t="shared" ref="AH6:AH10" si="22">1-AG6</f>
        <v>0.21312368277723837</v>
      </c>
    </row>
    <row r="7" spans="1:34" x14ac:dyDescent="0.3">
      <c r="A7" s="2">
        <v>3</v>
      </c>
      <c r="B7" s="44"/>
      <c r="C7" s="11" t="s">
        <v>12</v>
      </c>
      <c r="D7" s="32">
        <v>26.541499999999999</v>
      </c>
      <c r="E7" s="11">
        <f t="shared" si="11"/>
        <v>8023661.0590961324</v>
      </c>
      <c r="F7" s="1">
        <v>212960000</v>
      </c>
      <c r="G7" s="1">
        <f t="shared" si="12"/>
        <v>177821600</v>
      </c>
      <c r="H7" s="1">
        <f t="shared" si="13"/>
        <v>92637600.000000015</v>
      </c>
      <c r="I7" s="1">
        <v>168000000</v>
      </c>
      <c r="J7" s="28">
        <f t="shared" si="14"/>
        <v>0.78888054094665661</v>
      </c>
      <c r="K7" s="1">
        <f t="shared" si="0"/>
        <v>50400000</v>
      </c>
      <c r="L7" s="1">
        <f t="shared" si="1"/>
        <v>117599999.99999999</v>
      </c>
      <c r="M7" s="1">
        <f t="shared" si="15"/>
        <v>11760000</v>
      </c>
      <c r="N7" s="1">
        <f t="shared" si="16"/>
        <v>179760000</v>
      </c>
      <c r="O7" s="26">
        <f t="shared" si="17"/>
        <v>212960000</v>
      </c>
      <c r="P7" s="14">
        <f t="shared" si="18"/>
        <v>213000000</v>
      </c>
      <c r="Q7" s="14">
        <f t="shared" ref="Q7:U7" si="23">+ROUNDUP(P7*0.90001,-6)</f>
        <v>192000000</v>
      </c>
      <c r="R7" s="14">
        <f t="shared" si="23"/>
        <v>173000000</v>
      </c>
      <c r="S7" s="14">
        <f t="shared" si="23"/>
        <v>156000000</v>
      </c>
      <c r="T7" s="14">
        <f t="shared" si="23"/>
        <v>141000000</v>
      </c>
      <c r="U7" s="14">
        <f t="shared" si="23"/>
        <v>127000000</v>
      </c>
      <c r="V7" s="14">
        <f t="shared" si="3"/>
        <v>115000000</v>
      </c>
      <c r="W7" s="14">
        <f t="shared" si="3"/>
        <v>104000000</v>
      </c>
      <c r="X7" s="14">
        <f t="shared" si="4"/>
        <v>94000000</v>
      </c>
      <c r="Y7" s="14">
        <f t="shared" si="5"/>
        <v>85000000</v>
      </c>
      <c r="Z7" s="14">
        <f t="shared" si="6"/>
        <v>77000000</v>
      </c>
      <c r="AA7" s="14">
        <f t="shared" si="7"/>
        <v>70000000</v>
      </c>
      <c r="AB7" s="14">
        <f t="shared" si="8"/>
        <v>64000000</v>
      </c>
      <c r="AC7" s="14">
        <f t="shared" si="9"/>
        <v>58000000</v>
      </c>
      <c r="AD7" s="14">
        <f t="shared" si="10"/>
        <v>53000000</v>
      </c>
      <c r="AE7" s="14">
        <f t="shared" si="10"/>
        <v>48000000</v>
      </c>
      <c r="AF7" s="14">
        <f t="shared" si="20"/>
        <v>47000000</v>
      </c>
      <c r="AG7" s="38">
        <f t="shared" si="21"/>
        <v>0.77930127723516152</v>
      </c>
      <c r="AH7" s="39">
        <f t="shared" si="22"/>
        <v>0.22069872276483848</v>
      </c>
    </row>
    <row r="8" spans="1:34" x14ac:dyDescent="0.3">
      <c r="A8" s="2">
        <v>4</v>
      </c>
      <c r="B8" s="44"/>
      <c r="C8" s="11" t="s">
        <v>13</v>
      </c>
      <c r="D8" s="32">
        <v>31.452999999999999</v>
      </c>
      <c r="E8" s="11">
        <f t="shared" si="11"/>
        <v>8225606.4604330268</v>
      </c>
      <c r="F8" s="1">
        <v>258720000</v>
      </c>
      <c r="G8" s="1">
        <f t="shared" si="12"/>
        <v>216031200</v>
      </c>
      <c r="H8" s="1">
        <f t="shared" si="13"/>
        <v>112543200.00000001</v>
      </c>
      <c r="I8" s="1">
        <v>199000000</v>
      </c>
      <c r="J8" s="28">
        <f t="shared" si="14"/>
        <v>0.7691713048855906</v>
      </c>
      <c r="K8" s="1">
        <f t="shared" si="0"/>
        <v>59700000</v>
      </c>
      <c r="L8" s="1">
        <f t="shared" si="1"/>
        <v>139300000</v>
      </c>
      <c r="M8" s="1">
        <f t="shared" si="15"/>
        <v>13930000</v>
      </c>
      <c r="N8" s="1">
        <f t="shared" si="16"/>
        <v>212930000</v>
      </c>
      <c r="O8" s="26">
        <f t="shared" si="17"/>
        <v>258720000</v>
      </c>
      <c r="P8" s="14">
        <f t="shared" si="18"/>
        <v>259000000</v>
      </c>
      <c r="Q8" s="14">
        <f t="shared" ref="Q8:U8" si="24">+ROUNDUP(P8*0.90001,-6)</f>
        <v>234000000</v>
      </c>
      <c r="R8" s="14">
        <f t="shared" si="24"/>
        <v>211000000</v>
      </c>
      <c r="S8" s="14">
        <f t="shared" si="24"/>
        <v>190000000</v>
      </c>
      <c r="T8" s="14">
        <f t="shared" si="24"/>
        <v>172000000</v>
      </c>
      <c r="U8" s="14">
        <f t="shared" si="24"/>
        <v>155000000</v>
      </c>
      <c r="V8" s="14">
        <f t="shared" si="3"/>
        <v>140000000</v>
      </c>
      <c r="W8" s="14">
        <f t="shared" si="3"/>
        <v>127000000</v>
      </c>
      <c r="X8" s="14">
        <f t="shared" si="4"/>
        <v>115000000</v>
      </c>
      <c r="Y8" s="14">
        <f t="shared" si="5"/>
        <v>104000000</v>
      </c>
      <c r="Z8" s="14">
        <f t="shared" si="6"/>
        <v>94000000</v>
      </c>
      <c r="AA8" s="14">
        <f t="shared" si="7"/>
        <v>85000000</v>
      </c>
      <c r="AB8" s="14">
        <f t="shared" si="8"/>
        <v>77000000</v>
      </c>
      <c r="AC8" s="14">
        <f t="shared" si="9"/>
        <v>70000000</v>
      </c>
      <c r="AD8" s="14">
        <f t="shared" si="10"/>
        <v>64000000</v>
      </c>
      <c r="AE8" s="14">
        <f t="shared" si="10"/>
        <v>58000000</v>
      </c>
      <c r="AF8" s="14">
        <f t="shared" si="20"/>
        <v>57000000</v>
      </c>
      <c r="AG8" s="38">
        <f t="shared" si="21"/>
        <v>0.7796846011131725</v>
      </c>
      <c r="AH8" s="39">
        <f t="shared" si="22"/>
        <v>0.2203153988868275</v>
      </c>
    </row>
    <row r="9" spans="1:34" x14ac:dyDescent="0.3">
      <c r="A9" s="2">
        <v>5</v>
      </c>
      <c r="B9" s="44"/>
      <c r="C9" s="11" t="s">
        <v>23</v>
      </c>
      <c r="D9" s="32">
        <v>33.712200000000003</v>
      </c>
      <c r="E9" s="11">
        <f t="shared" si="11"/>
        <v>8222542.5810240796</v>
      </c>
      <c r="F9" s="1">
        <v>277200000</v>
      </c>
      <c r="G9" s="1">
        <f t="shared" si="12"/>
        <v>231462000</v>
      </c>
      <c r="H9" s="1">
        <f t="shared" si="13"/>
        <v>120582000.00000001</v>
      </c>
      <c r="I9" s="1">
        <v>213000000</v>
      </c>
      <c r="J9" s="28">
        <f t="shared" si="14"/>
        <v>0.76839826839826841</v>
      </c>
      <c r="K9" s="1">
        <f t="shared" si="0"/>
        <v>63900000</v>
      </c>
      <c r="L9" s="1">
        <f t="shared" si="1"/>
        <v>149100000</v>
      </c>
      <c r="M9" s="1">
        <f t="shared" si="15"/>
        <v>14910000</v>
      </c>
      <c r="N9" s="1">
        <f t="shared" si="16"/>
        <v>227910000</v>
      </c>
      <c r="O9" s="26">
        <f t="shared" si="17"/>
        <v>277200000</v>
      </c>
      <c r="P9" s="14">
        <f t="shared" si="18"/>
        <v>278000000</v>
      </c>
      <c r="Q9" s="14">
        <f t="shared" ref="Q9:U9" si="25">+ROUNDUP(P9*0.90001,-6)</f>
        <v>251000000</v>
      </c>
      <c r="R9" s="14">
        <f t="shared" si="25"/>
        <v>226000000</v>
      </c>
      <c r="S9" s="14">
        <f t="shared" si="25"/>
        <v>204000000</v>
      </c>
      <c r="T9" s="14">
        <f t="shared" si="25"/>
        <v>184000000</v>
      </c>
      <c r="U9" s="14">
        <f t="shared" si="25"/>
        <v>166000000</v>
      </c>
      <c r="V9" s="14">
        <f t="shared" si="3"/>
        <v>150000000</v>
      </c>
      <c r="W9" s="14">
        <f t="shared" si="3"/>
        <v>136000000</v>
      </c>
      <c r="X9" s="14">
        <f t="shared" si="4"/>
        <v>123000000</v>
      </c>
      <c r="Y9" s="14">
        <f t="shared" si="5"/>
        <v>111000000</v>
      </c>
      <c r="Z9" s="14">
        <f t="shared" si="6"/>
        <v>100000000</v>
      </c>
      <c r="AA9" s="14">
        <f t="shared" si="7"/>
        <v>91000000</v>
      </c>
      <c r="AB9" s="14">
        <f t="shared" si="8"/>
        <v>82000000</v>
      </c>
      <c r="AC9" s="14">
        <f t="shared" si="9"/>
        <v>74000000</v>
      </c>
      <c r="AD9" s="14">
        <f t="shared" si="10"/>
        <v>67000000</v>
      </c>
      <c r="AE9" s="14">
        <f t="shared" si="10"/>
        <v>61000000</v>
      </c>
      <c r="AF9" s="14">
        <f t="shared" si="20"/>
        <v>60000000</v>
      </c>
      <c r="AG9" s="38">
        <f t="shared" si="21"/>
        <v>0.78354978354978355</v>
      </c>
      <c r="AH9" s="39">
        <f t="shared" si="22"/>
        <v>0.21645021645021645</v>
      </c>
    </row>
    <row r="10" spans="1:34" x14ac:dyDescent="0.3">
      <c r="A10" s="2">
        <v>6</v>
      </c>
      <c r="B10" s="44"/>
      <c r="C10" s="11" t="s">
        <v>24</v>
      </c>
      <c r="D10" s="32">
        <v>33.712200000000003</v>
      </c>
      <c r="E10" s="11">
        <f t="shared" si="11"/>
        <v>7599326.0600020168</v>
      </c>
      <c r="F10" s="1">
        <v>256190000</v>
      </c>
      <c r="G10" s="1">
        <f t="shared" si="12"/>
        <v>213918650</v>
      </c>
      <c r="H10" s="1">
        <f t="shared" si="13"/>
        <v>111442650.00000001</v>
      </c>
      <c r="I10" s="1">
        <v>213000000</v>
      </c>
      <c r="J10" s="28">
        <f t="shared" si="14"/>
        <v>0.83141418478473006</v>
      </c>
      <c r="K10" s="1">
        <f t="shared" si="0"/>
        <v>63900000</v>
      </c>
      <c r="L10" s="1">
        <f t="shared" si="1"/>
        <v>149100000</v>
      </c>
      <c r="M10" s="1">
        <f t="shared" si="15"/>
        <v>14910000</v>
      </c>
      <c r="N10" s="1">
        <f t="shared" si="16"/>
        <v>227910000</v>
      </c>
      <c r="O10" s="26">
        <f t="shared" si="17"/>
        <v>256190000</v>
      </c>
      <c r="P10" s="14">
        <f t="shared" si="18"/>
        <v>257000000</v>
      </c>
      <c r="Q10" s="14">
        <f t="shared" ref="Q10:U10" si="26">+ROUNDUP(P10*0.90001,-6)</f>
        <v>232000000</v>
      </c>
      <c r="R10" s="14">
        <f t="shared" si="26"/>
        <v>209000000</v>
      </c>
      <c r="S10" s="14">
        <f t="shared" si="26"/>
        <v>189000000</v>
      </c>
      <c r="T10" s="14">
        <f t="shared" si="26"/>
        <v>171000000</v>
      </c>
      <c r="U10" s="14">
        <f t="shared" si="26"/>
        <v>154000000</v>
      </c>
      <c r="V10" s="14">
        <f t="shared" si="3"/>
        <v>139000000</v>
      </c>
      <c r="W10" s="14">
        <f t="shared" si="3"/>
        <v>126000000</v>
      </c>
      <c r="X10" s="14">
        <f t="shared" si="4"/>
        <v>114000000</v>
      </c>
      <c r="Y10" s="14">
        <f t="shared" si="5"/>
        <v>103000000</v>
      </c>
      <c r="Z10" s="14">
        <f t="shared" si="6"/>
        <v>93000000</v>
      </c>
      <c r="AA10" s="14">
        <f t="shared" si="7"/>
        <v>84000000</v>
      </c>
      <c r="AB10" s="14">
        <f t="shared" si="8"/>
        <v>76000000</v>
      </c>
      <c r="AC10" s="14">
        <f t="shared" si="9"/>
        <v>69000000</v>
      </c>
      <c r="AD10" s="14">
        <f t="shared" si="10"/>
        <v>63000000</v>
      </c>
      <c r="AE10" s="14">
        <f t="shared" si="10"/>
        <v>57000000</v>
      </c>
      <c r="AF10" s="14">
        <f t="shared" si="20"/>
        <v>56000000</v>
      </c>
      <c r="AG10" s="38">
        <f t="shared" si="21"/>
        <v>0.78141223310824004</v>
      </c>
      <c r="AH10" s="39">
        <f t="shared" si="22"/>
        <v>0.21858776689175996</v>
      </c>
    </row>
    <row r="11" spans="1:34" x14ac:dyDescent="0.3">
      <c r="D11" s="33"/>
      <c r="F11" s="19">
        <f>+SUM(F5:F10)</f>
        <v>1883970000</v>
      </c>
      <c r="G11" s="19">
        <f>+SUM(G5:G10)</f>
        <v>1573114950</v>
      </c>
      <c r="H11" s="19">
        <f>+SUM(H5:H10)</f>
        <v>819526950.00000012</v>
      </c>
      <c r="P11" s="42">
        <f>1-SUM(P5:P10)/1883970000</f>
        <v>-1.6083058647431425E-3</v>
      </c>
      <c r="Q11" s="41">
        <f t="shared" ref="Q11:AF11" si="27">1-SUM(Q5:Q10)/1883970000</f>
        <v>9.6588586867094484E-2</v>
      </c>
      <c r="R11" s="41">
        <f t="shared" si="27"/>
        <v>0.18629277536266498</v>
      </c>
      <c r="S11" s="41">
        <f t="shared" si="27"/>
        <v>0.26644267159243518</v>
      </c>
      <c r="T11" s="41">
        <f t="shared" si="27"/>
        <v>0.3375690695711715</v>
      </c>
      <c r="U11" s="41">
        <f t="shared" si="27"/>
        <v>0.4028567333874743</v>
      </c>
      <c r="V11" s="41">
        <f t="shared" si="27"/>
        <v>0.4612440750118102</v>
      </c>
      <c r="W11" s="41">
        <f t="shared" si="27"/>
        <v>0.51273109444417897</v>
      </c>
      <c r="X11" s="41">
        <f t="shared" si="27"/>
        <v>0.55944096774364771</v>
      </c>
      <c r="Y11" s="41">
        <f t="shared" si="27"/>
        <v>0.60190448892498294</v>
      </c>
      <c r="Z11" s="41">
        <f t="shared" si="27"/>
        <v>0.64012165798818454</v>
      </c>
      <c r="AA11" s="41">
        <f t="shared" si="27"/>
        <v>0.67462326894801938</v>
      </c>
      <c r="AB11" s="41">
        <f t="shared" si="27"/>
        <v>0.70540932180448734</v>
      </c>
      <c r="AC11" s="41">
        <f t="shared" si="27"/>
        <v>0.7335414045871218</v>
      </c>
      <c r="AD11" s="41">
        <f t="shared" si="27"/>
        <v>0.75795792926638961</v>
      </c>
      <c r="AE11" s="41">
        <f t="shared" si="27"/>
        <v>0.78025127788659054</v>
      </c>
      <c r="AF11" s="41">
        <f t="shared" si="27"/>
        <v>0.78396683598995742</v>
      </c>
      <c r="AG11" s="40">
        <f>+SUM(AG5:AG10)/6</f>
        <v>0.78306484875712246</v>
      </c>
      <c r="AH11" s="40">
        <f>+SUM(AH5:AH10)/6</f>
        <v>0.21693515124287754</v>
      </c>
    </row>
    <row r="12" spans="1:34" x14ac:dyDescent="0.3">
      <c r="K12" s="31"/>
      <c r="L12" s="31"/>
      <c r="M12" s="31"/>
      <c r="O12" s="30"/>
    </row>
    <row r="13" spans="1:34" x14ac:dyDescent="0.3">
      <c r="F13" s="34"/>
      <c r="N13" s="45" t="s">
        <v>21</v>
      </c>
      <c r="O13" s="46"/>
      <c r="P13" s="2" t="s">
        <v>17</v>
      </c>
      <c r="Q13" s="2" t="s">
        <v>20</v>
      </c>
      <c r="R13" s="2" t="s">
        <v>4</v>
      </c>
      <c r="S13" s="2" t="s">
        <v>5</v>
      </c>
      <c r="T13" s="2" t="s">
        <v>19</v>
      </c>
      <c r="U13" s="23" t="s">
        <v>7</v>
      </c>
      <c r="V13" s="23" t="s">
        <v>37</v>
      </c>
      <c r="W13" s="23" t="s">
        <v>38</v>
      </c>
      <c r="X13" s="25" t="s">
        <v>52</v>
      </c>
      <c r="Y13" s="25" t="s">
        <v>53</v>
      </c>
      <c r="Z13" s="25" t="s">
        <v>54</v>
      </c>
      <c r="AA13" s="25" t="s">
        <v>55</v>
      </c>
      <c r="AB13" s="25" t="s">
        <v>56</v>
      </c>
      <c r="AC13" s="25" t="s">
        <v>57</v>
      </c>
      <c r="AD13" s="25" t="s">
        <v>58</v>
      </c>
      <c r="AE13" s="25" t="s">
        <v>62</v>
      </c>
      <c r="AF13" s="25" t="s">
        <v>63</v>
      </c>
    </row>
    <row r="14" spans="1:34" ht="16.5" customHeight="1" x14ac:dyDescent="0.3">
      <c r="F14" s="35"/>
      <c r="N14" s="44" t="s">
        <v>10</v>
      </c>
      <c r="O14" s="2" t="s">
        <v>14</v>
      </c>
      <c r="P14" s="18">
        <f t="shared" ref="P14:W14" si="28">ROUND(+P5*$K2,)</f>
        <v>128130841</v>
      </c>
      <c r="Q14" s="18">
        <f t="shared" si="28"/>
        <v>115514019</v>
      </c>
      <c r="R14" s="18">
        <f t="shared" si="28"/>
        <v>104018692</v>
      </c>
      <c r="S14" s="18">
        <f t="shared" si="28"/>
        <v>93644860</v>
      </c>
      <c r="T14" s="18">
        <f t="shared" si="28"/>
        <v>84392523</v>
      </c>
      <c r="U14" s="18">
        <f t="shared" si="28"/>
        <v>75981308</v>
      </c>
      <c r="V14" s="18">
        <f t="shared" si="28"/>
        <v>68411215</v>
      </c>
      <c r="W14" s="18">
        <f t="shared" si="28"/>
        <v>61682243</v>
      </c>
      <c r="X14" s="18">
        <f t="shared" ref="X14:AD14" si="29">ROUND(+X5*$K2,)</f>
        <v>55794393</v>
      </c>
      <c r="Y14" s="18">
        <f t="shared" si="29"/>
        <v>50467290</v>
      </c>
      <c r="Z14" s="18">
        <f t="shared" si="29"/>
        <v>45700935</v>
      </c>
      <c r="AA14" s="18">
        <f t="shared" si="29"/>
        <v>41214953</v>
      </c>
      <c r="AB14" s="18">
        <f t="shared" si="29"/>
        <v>37289720</v>
      </c>
      <c r="AC14" s="18">
        <f t="shared" si="29"/>
        <v>33644860</v>
      </c>
      <c r="AD14" s="18">
        <f t="shared" si="29"/>
        <v>30560748</v>
      </c>
      <c r="AE14" s="18">
        <f t="shared" ref="AE14:AF14" si="30">ROUND(+AE5*$K2,)</f>
        <v>27757009</v>
      </c>
      <c r="AF14" s="18">
        <f t="shared" si="30"/>
        <v>27196262</v>
      </c>
    </row>
    <row r="15" spans="1:34" x14ac:dyDescent="0.3">
      <c r="N15" s="44"/>
      <c r="O15" s="2" t="s">
        <v>15</v>
      </c>
      <c r="P15" s="18">
        <f t="shared" ref="P15:W15" si="31">ROUND(+P5*$L2,)</f>
        <v>298971963</v>
      </c>
      <c r="Q15" s="18">
        <f t="shared" si="31"/>
        <v>269532710</v>
      </c>
      <c r="R15" s="18">
        <f t="shared" si="31"/>
        <v>242710280</v>
      </c>
      <c r="S15" s="18">
        <f t="shared" si="31"/>
        <v>218504673</v>
      </c>
      <c r="T15" s="18">
        <f t="shared" si="31"/>
        <v>196915888</v>
      </c>
      <c r="U15" s="18">
        <f t="shared" si="31"/>
        <v>177289720</v>
      </c>
      <c r="V15" s="18">
        <f t="shared" si="31"/>
        <v>159626168</v>
      </c>
      <c r="W15" s="18">
        <f t="shared" si="31"/>
        <v>143925234</v>
      </c>
      <c r="X15" s="18">
        <f t="shared" ref="X15:AD15" si="32">ROUND(+X5*$L2,)</f>
        <v>130186916</v>
      </c>
      <c r="Y15" s="18">
        <f t="shared" si="32"/>
        <v>117757009</v>
      </c>
      <c r="Z15" s="18">
        <f t="shared" si="32"/>
        <v>106635514</v>
      </c>
      <c r="AA15" s="18">
        <f t="shared" si="32"/>
        <v>96168224</v>
      </c>
      <c r="AB15" s="18">
        <f t="shared" si="32"/>
        <v>87009346</v>
      </c>
      <c r="AC15" s="18">
        <f t="shared" si="32"/>
        <v>78504673</v>
      </c>
      <c r="AD15" s="18">
        <f t="shared" si="32"/>
        <v>71308411</v>
      </c>
      <c r="AE15" s="18">
        <f t="shared" ref="AE15:AF15" si="33">ROUND(+AE5*$L2,)</f>
        <v>64766355</v>
      </c>
      <c r="AF15" s="18">
        <f t="shared" si="33"/>
        <v>63457944</v>
      </c>
    </row>
    <row r="16" spans="1:34" x14ac:dyDescent="0.3">
      <c r="N16" s="44"/>
      <c r="O16" s="2" t="s">
        <v>16</v>
      </c>
      <c r="P16" s="18">
        <f t="shared" ref="P16:U16" si="34">ROUND(+P5*$M2,)</f>
        <v>29897196</v>
      </c>
      <c r="Q16" s="18">
        <f t="shared" si="34"/>
        <v>26953271</v>
      </c>
      <c r="R16" s="18">
        <f t="shared" si="34"/>
        <v>24271028</v>
      </c>
      <c r="S16" s="18">
        <f t="shared" si="34"/>
        <v>21850467</v>
      </c>
      <c r="T16" s="18">
        <f t="shared" si="34"/>
        <v>19691589</v>
      </c>
      <c r="U16" s="18">
        <f t="shared" si="34"/>
        <v>17728972</v>
      </c>
      <c r="V16" s="18">
        <f t="shared" ref="V16:Z16" si="35">ROUND(+V5*$M2,)</f>
        <v>15962617</v>
      </c>
      <c r="W16" s="18">
        <f t="shared" si="35"/>
        <v>14392523</v>
      </c>
      <c r="X16" s="18">
        <f>ROUND(+X5*$M2,)-1</f>
        <v>13018691</v>
      </c>
      <c r="Y16" s="18">
        <f t="shared" si="35"/>
        <v>11775701</v>
      </c>
      <c r="Z16" s="18">
        <f t="shared" si="35"/>
        <v>10663551</v>
      </c>
      <c r="AA16" s="18">
        <f>ROUND(+AA5*$M2,)+1</f>
        <v>9616823</v>
      </c>
      <c r="AB16" s="18">
        <f>ROUND(+AB5*$M2,)-1</f>
        <v>8700934</v>
      </c>
      <c r="AC16" s="18">
        <f>ROUND(+AC5*$M2,)</f>
        <v>7850467</v>
      </c>
      <c r="AD16" s="18">
        <f>ROUND(+AD5*$M2,)</f>
        <v>7130841</v>
      </c>
      <c r="AE16" s="18">
        <f>ROUND(+AE5*$M2,)</f>
        <v>6476636</v>
      </c>
      <c r="AF16" s="18">
        <f>ROUND(+AF5*$M2,)</f>
        <v>6345794</v>
      </c>
    </row>
    <row r="17" spans="14:32" x14ac:dyDescent="0.3">
      <c r="N17" s="44"/>
      <c r="O17" s="12" t="s">
        <v>22</v>
      </c>
      <c r="P17" s="15">
        <f>+SUM(P14:P16)</f>
        <v>457000000</v>
      </c>
      <c r="Q17" s="15">
        <f t="shared" ref="Q17:U17" si="36">+SUM(Q14:Q16)</f>
        <v>412000000</v>
      </c>
      <c r="R17" s="15">
        <f t="shared" si="36"/>
        <v>371000000</v>
      </c>
      <c r="S17" s="15">
        <f t="shared" si="36"/>
        <v>334000000</v>
      </c>
      <c r="T17" s="15">
        <f t="shared" si="36"/>
        <v>301000000</v>
      </c>
      <c r="U17" s="15">
        <f t="shared" si="36"/>
        <v>271000000</v>
      </c>
      <c r="V17" s="15">
        <f t="shared" ref="V17:W17" si="37">+SUM(V14:V16)</f>
        <v>244000000</v>
      </c>
      <c r="W17" s="15">
        <f t="shared" si="37"/>
        <v>220000000</v>
      </c>
      <c r="X17" s="15">
        <f>+SUM(X14:X16)</f>
        <v>199000000</v>
      </c>
      <c r="Y17" s="15">
        <f>+SUM(Y14:Y16)</f>
        <v>180000000</v>
      </c>
      <c r="Z17" s="15">
        <f>+SUM(Z14:Z16)</f>
        <v>163000000</v>
      </c>
      <c r="AA17" s="15">
        <f>+SUM(AA14:AA16)</f>
        <v>147000000</v>
      </c>
      <c r="AB17" s="15">
        <f>+SUM(AB14:AB16)</f>
        <v>133000000</v>
      </c>
      <c r="AC17" s="15">
        <f t="shared" ref="AC17:AD17" si="38">+SUM(AC14:AC16)</f>
        <v>120000000</v>
      </c>
      <c r="AD17" s="15">
        <f t="shared" si="38"/>
        <v>109000000</v>
      </c>
      <c r="AE17" s="15">
        <f t="shared" ref="AE17:AF17" si="39">+SUM(AE14:AE16)</f>
        <v>99000000</v>
      </c>
      <c r="AF17" s="15">
        <f t="shared" si="39"/>
        <v>97000000</v>
      </c>
    </row>
    <row r="18" spans="14:32" ht="16.5" customHeight="1" x14ac:dyDescent="0.3">
      <c r="N18" s="44" t="s">
        <v>11</v>
      </c>
      <c r="O18" s="2" t="s">
        <v>14</v>
      </c>
      <c r="P18" s="18">
        <f t="shared" ref="P18:W18" si="40">ROUND(+P6*$K2,)</f>
        <v>118598131</v>
      </c>
      <c r="Q18" s="18">
        <f t="shared" si="40"/>
        <v>106822430</v>
      </c>
      <c r="R18" s="18">
        <f t="shared" si="40"/>
        <v>96168224</v>
      </c>
      <c r="S18" s="18">
        <f t="shared" si="40"/>
        <v>86635514</v>
      </c>
      <c r="T18" s="18">
        <f t="shared" si="40"/>
        <v>78224299</v>
      </c>
      <c r="U18" s="18">
        <f t="shared" si="40"/>
        <v>70654206</v>
      </c>
      <c r="V18" s="18">
        <f t="shared" si="40"/>
        <v>63644860</v>
      </c>
      <c r="W18" s="18">
        <f t="shared" si="40"/>
        <v>57476636</v>
      </c>
      <c r="X18" s="18">
        <f t="shared" ref="X18:AD18" si="41">ROUND(+X6*$K2,)</f>
        <v>51869159</v>
      </c>
      <c r="Y18" s="18">
        <f t="shared" si="41"/>
        <v>46822430</v>
      </c>
      <c r="Z18" s="18">
        <f t="shared" si="41"/>
        <v>42336449</v>
      </c>
      <c r="AA18" s="18">
        <f t="shared" si="41"/>
        <v>38130841</v>
      </c>
      <c r="AB18" s="18">
        <f t="shared" si="41"/>
        <v>34485981</v>
      </c>
      <c r="AC18" s="18">
        <f t="shared" si="41"/>
        <v>31121495</v>
      </c>
      <c r="AD18" s="18">
        <f t="shared" si="41"/>
        <v>28037383</v>
      </c>
      <c r="AE18" s="18">
        <f t="shared" ref="AE18:AF18" si="42">ROUND(+AE6*$K2,)</f>
        <v>25514019</v>
      </c>
      <c r="AF18" s="18">
        <f t="shared" si="42"/>
        <v>25233645</v>
      </c>
    </row>
    <row r="19" spans="14:32" x14ac:dyDescent="0.3">
      <c r="N19" s="44"/>
      <c r="O19" s="2" t="s">
        <v>15</v>
      </c>
      <c r="P19" s="18">
        <f t="shared" ref="P19:W19" si="43">ROUND(+P6*$L2,)</f>
        <v>276728972</v>
      </c>
      <c r="Q19" s="18">
        <f t="shared" si="43"/>
        <v>249252336</v>
      </c>
      <c r="R19" s="18">
        <f t="shared" si="43"/>
        <v>224392523</v>
      </c>
      <c r="S19" s="18">
        <f t="shared" si="43"/>
        <v>202149533</v>
      </c>
      <c r="T19" s="18">
        <f t="shared" si="43"/>
        <v>182523364</v>
      </c>
      <c r="U19" s="18">
        <f t="shared" si="43"/>
        <v>164859813</v>
      </c>
      <c r="V19" s="18">
        <f t="shared" si="43"/>
        <v>148504673</v>
      </c>
      <c r="W19" s="18">
        <f t="shared" si="43"/>
        <v>134112150</v>
      </c>
      <c r="X19" s="18">
        <f t="shared" ref="X19:AD19" si="44">ROUND(+X6*$L2,)</f>
        <v>121028037</v>
      </c>
      <c r="Y19" s="18">
        <f t="shared" si="44"/>
        <v>109252336</v>
      </c>
      <c r="Z19" s="18">
        <f t="shared" si="44"/>
        <v>98785047</v>
      </c>
      <c r="AA19" s="18">
        <f t="shared" si="44"/>
        <v>88971963</v>
      </c>
      <c r="AB19" s="18">
        <f t="shared" si="44"/>
        <v>80467290</v>
      </c>
      <c r="AC19" s="18">
        <f t="shared" si="44"/>
        <v>72616822</v>
      </c>
      <c r="AD19" s="18">
        <f t="shared" si="44"/>
        <v>65420561</v>
      </c>
      <c r="AE19" s="18">
        <f t="shared" ref="AE19:AF19" si="45">ROUND(+AE6*$L2,)</f>
        <v>59532710</v>
      </c>
      <c r="AF19" s="18">
        <f t="shared" si="45"/>
        <v>58878505</v>
      </c>
    </row>
    <row r="20" spans="14:32" x14ac:dyDescent="0.3">
      <c r="N20" s="44"/>
      <c r="O20" s="2" t="s">
        <v>16</v>
      </c>
      <c r="P20" s="18">
        <f>ROUND(+P6*$M2,)</f>
        <v>27672897</v>
      </c>
      <c r="Q20" s="18">
        <f>ROUND(+Q6*$M2,)</f>
        <v>24925234</v>
      </c>
      <c r="R20" s="18">
        <f>ROUND(+R6*$M2,)+1</f>
        <v>22439253</v>
      </c>
      <c r="S20" s="18">
        <f>ROUND(+S6*$M2,)</f>
        <v>20214953</v>
      </c>
      <c r="T20" s="18">
        <f>ROUND(+T6*$M2,)+1</f>
        <v>18252337</v>
      </c>
      <c r="U20" s="18">
        <f>ROUND(+U6*$M2,)</f>
        <v>16485981</v>
      </c>
      <c r="V20" s="18">
        <f>ROUND(+V6*$M2,)</f>
        <v>14850467</v>
      </c>
      <c r="W20" s="18">
        <f>ROUND(+W6*$M2,)-1</f>
        <v>13411214</v>
      </c>
      <c r="X20" s="18">
        <f t="shared" ref="X20:AB20" si="46">ROUND(+X6*$M2,)</f>
        <v>12102804</v>
      </c>
      <c r="Y20" s="18">
        <f t="shared" si="46"/>
        <v>10925234</v>
      </c>
      <c r="Z20" s="18">
        <f>ROUND(+Z6*$M2,)-1</f>
        <v>9878504</v>
      </c>
      <c r="AA20" s="18">
        <f t="shared" si="46"/>
        <v>8897196</v>
      </c>
      <c r="AB20" s="18">
        <f t="shared" si="46"/>
        <v>8046729</v>
      </c>
      <c r="AC20" s="18">
        <f>ROUND(+AC6*$M2,)+1</f>
        <v>7261683</v>
      </c>
      <c r="AD20" s="18">
        <f>ROUND(+AD6*$M2,)</f>
        <v>6542056</v>
      </c>
      <c r="AE20" s="18">
        <f>ROUND(+AE6*$M2,)</f>
        <v>5953271</v>
      </c>
      <c r="AF20" s="18">
        <f>ROUND(+AF6*$M2,)</f>
        <v>5887850</v>
      </c>
    </row>
    <row r="21" spans="14:32" x14ac:dyDescent="0.3">
      <c r="N21" s="44"/>
      <c r="O21" s="12" t="s">
        <v>22</v>
      </c>
      <c r="P21" s="15">
        <f>+SUM(P18:P20)</f>
        <v>423000000</v>
      </c>
      <c r="Q21" s="15">
        <f t="shared" ref="Q21:U21" si="47">+SUM(Q18:Q20)</f>
        <v>381000000</v>
      </c>
      <c r="R21" s="15">
        <f t="shared" si="47"/>
        <v>343000000</v>
      </c>
      <c r="S21" s="15">
        <f t="shared" si="47"/>
        <v>309000000</v>
      </c>
      <c r="T21" s="15">
        <f t="shared" si="47"/>
        <v>279000000</v>
      </c>
      <c r="U21" s="15">
        <f t="shared" si="47"/>
        <v>252000000</v>
      </c>
      <c r="V21" s="15">
        <f t="shared" ref="V21:W21" si="48">+SUM(V18:V20)</f>
        <v>227000000</v>
      </c>
      <c r="W21" s="15">
        <f t="shared" si="48"/>
        <v>205000000</v>
      </c>
      <c r="X21" s="15">
        <f>+SUM(X18:X20)</f>
        <v>185000000</v>
      </c>
      <c r="Y21" s="15">
        <f>+SUM(Y18:Y20)</f>
        <v>167000000</v>
      </c>
      <c r="Z21" s="15">
        <f>+SUM(Z18:Z20)</f>
        <v>151000000</v>
      </c>
      <c r="AA21" s="15">
        <f>+SUM(AA18:AA20)</f>
        <v>136000000</v>
      </c>
      <c r="AB21" s="15">
        <f>+SUM(AB18:AB20)</f>
        <v>123000000</v>
      </c>
      <c r="AC21" s="15">
        <f t="shared" ref="AC21:AD21" si="49">+SUM(AC18:AC20)</f>
        <v>111000000</v>
      </c>
      <c r="AD21" s="15">
        <f t="shared" si="49"/>
        <v>100000000</v>
      </c>
      <c r="AE21" s="15">
        <f t="shared" ref="AE21:AF21" si="50">+SUM(AE18:AE20)</f>
        <v>91000000</v>
      </c>
      <c r="AF21" s="15">
        <f t="shared" si="50"/>
        <v>90000000</v>
      </c>
    </row>
    <row r="22" spans="14:32" ht="16.5" customHeight="1" x14ac:dyDescent="0.3">
      <c r="N22" s="44" t="s">
        <v>12</v>
      </c>
      <c r="O22" s="2" t="s">
        <v>14</v>
      </c>
      <c r="P22" s="18">
        <f t="shared" ref="P22:W22" si="51">ROUND(+P7*$K2,)</f>
        <v>59719626</v>
      </c>
      <c r="Q22" s="18">
        <f t="shared" si="51"/>
        <v>53831776</v>
      </c>
      <c r="R22" s="18">
        <f t="shared" si="51"/>
        <v>48504673</v>
      </c>
      <c r="S22" s="18">
        <f t="shared" si="51"/>
        <v>43738318</v>
      </c>
      <c r="T22" s="18">
        <f t="shared" si="51"/>
        <v>39532710</v>
      </c>
      <c r="U22" s="18">
        <f t="shared" si="51"/>
        <v>35607477</v>
      </c>
      <c r="V22" s="18">
        <f t="shared" si="51"/>
        <v>32242991</v>
      </c>
      <c r="W22" s="18">
        <f t="shared" si="51"/>
        <v>29158879</v>
      </c>
      <c r="X22" s="18">
        <f t="shared" ref="X22:AD22" si="52">ROUND(+X7*$K2,)</f>
        <v>26355140</v>
      </c>
      <c r="Y22" s="18">
        <f t="shared" si="52"/>
        <v>23831776</v>
      </c>
      <c r="Z22" s="18">
        <f t="shared" si="52"/>
        <v>21588785</v>
      </c>
      <c r="AA22" s="18">
        <f t="shared" si="52"/>
        <v>19626168</v>
      </c>
      <c r="AB22" s="18">
        <f t="shared" si="52"/>
        <v>17943925</v>
      </c>
      <c r="AC22" s="18">
        <f t="shared" si="52"/>
        <v>16261682</v>
      </c>
      <c r="AD22" s="18">
        <f t="shared" si="52"/>
        <v>14859813</v>
      </c>
      <c r="AE22" s="18">
        <f t="shared" ref="AE22:AF22" si="53">ROUND(+AE7*$K2,)</f>
        <v>13457944</v>
      </c>
      <c r="AF22" s="18">
        <f t="shared" si="53"/>
        <v>13177570</v>
      </c>
    </row>
    <row r="23" spans="14:32" x14ac:dyDescent="0.3">
      <c r="N23" s="44"/>
      <c r="O23" s="2" t="s">
        <v>15</v>
      </c>
      <c r="P23" s="18">
        <f t="shared" ref="P23:W23" si="54">ROUND(+P7*$L2,)</f>
        <v>139345794</v>
      </c>
      <c r="Q23" s="18">
        <f t="shared" si="54"/>
        <v>125607477</v>
      </c>
      <c r="R23" s="18">
        <f t="shared" si="54"/>
        <v>113177570</v>
      </c>
      <c r="S23" s="18">
        <f t="shared" si="54"/>
        <v>102056075</v>
      </c>
      <c r="T23" s="18">
        <f t="shared" si="54"/>
        <v>92242991</v>
      </c>
      <c r="U23" s="18">
        <f t="shared" si="54"/>
        <v>83084112</v>
      </c>
      <c r="V23" s="18">
        <f t="shared" si="54"/>
        <v>75233645</v>
      </c>
      <c r="W23" s="18">
        <f t="shared" si="54"/>
        <v>68037383</v>
      </c>
      <c r="X23" s="18">
        <f t="shared" ref="X23:AD23" si="55">ROUND(+X7*$L2,)</f>
        <v>61495327</v>
      </c>
      <c r="Y23" s="18">
        <f t="shared" si="55"/>
        <v>55607477</v>
      </c>
      <c r="Z23" s="18">
        <f t="shared" si="55"/>
        <v>50373832</v>
      </c>
      <c r="AA23" s="18">
        <f t="shared" si="55"/>
        <v>45794393</v>
      </c>
      <c r="AB23" s="18">
        <f t="shared" si="55"/>
        <v>41869159</v>
      </c>
      <c r="AC23" s="18">
        <f t="shared" si="55"/>
        <v>37943925</v>
      </c>
      <c r="AD23" s="18">
        <f t="shared" si="55"/>
        <v>34672897</v>
      </c>
      <c r="AE23" s="18">
        <f t="shared" ref="AE23:AF23" si="56">ROUND(+AE7*$L2,)</f>
        <v>31401869</v>
      </c>
      <c r="AF23" s="18">
        <f t="shared" si="56"/>
        <v>30747664</v>
      </c>
    </row>
    <row r="24" spans="14:32" x14ac:dyDescent="0.3">
      <c r="N24" s="44"/>
      <c r="O24" s="2" t="s">
        <v>16</v>
      </c>
      <c r="P24" s="18">
        <f>ROUND(+P7*$M2,)+1</f>
        <v>13934580</v>
      </c>
      <c r="Q24" s="18">
        <f>ROUND(+Q7*$M2,)-1</f>
        <v>12560747</v>
      </c>
      <c r="R24" s="18">
        <f t="shared" ref="R24:U24" si="57">ROUND(+R7*$M2,)</f>
        <v>11317757</v>
      </c>
      <c r="S24" s="18">
        <f t="shared" si="57"/>
        <v>10205607</v>
      </c>
      <c r="T24" s="18">
        <f t="shared" si="57"/>
        <v>9224299</v>
      </c>
      <c r="U24" s="18">
        <f t="shared" si="57"/>
        <v>8308411</v>
      </c>
      <c r="V24" s="18">
        <f>ROUND(+V7*$M2,)</f>
        <v>7523364</v>
      </c>
      <c r="W24" s="18">
        <f>ROUND(+W7*$M2,)</f>
        <v>6803738</v>
      </c>
      <c r="X24" s="18">
        <f>ROUND(+X7*$M2,)</f>
        <v>6149533</v>
      </c>
      <c r="Y24" s="18">
        <f>ROUND(+Y7*$M2,)-1</f>
        <v>5560747</v>
      </c>
      <c r="Z24" s="18">
        <f t="shared" ref="Z24:AF24" si="58">ROUND(+Z7*$M2,)</f>
        <v>5037383</v>
      </c>
      <c r="AA24" s="18">
        <f t="shared" si="58"/>
        <v>4579439</v>
      </c>
      <c r="AB24" s="18">
        <f t="shared" si="58"/>
        <v>4186916</v>
      </c>
      <c r="AC24" s="18">
        <f t="shared" si="58"/>
        <v>3794393</v>
      </c>
      <c r="AD24" s="18">
        <f t="shared" si="58"/>
        <v>3467290</v>
      </c>
      <c r="AE24" s="18">
        <f t="shared" si="58"/>
        <v>3140187</v>
      </c>
      <c r="AF24" s="18">
        <f t="shared" si="58"/>
        <v>3074766</v>
      </c>
    </row>
    <row r="25" spans="14:32" x14ac:dyDescent="0.3">
      <c r="N25" s="44"/>
      <c r="O25" s="12" t="s">
        <v>22</v>
      </c>
      <c r="P25" s="15">
        <f>+SUM(P22:P24)</f>
        <v>213000000</v>
      </c>
      <c r="Q25" s="15">
        <f t="shared" ref="Q25:U25" si="59">+SUM(Q22:Q24)</f>
        <v>192000000</v>
      </c>
      <c r="R25" s="15">
        <f t="shared" si="59"/>
        <v>173000000</v>
      </c>
      <c r="S25" s="15">
        <f t="shared" si="59"/>
        <v>156000000</v>
      </c>
      <c r="T25" s="15">
        <f t="shared" si="59"/>
        <v>141000000</v>
      </c>
      <c r="U25" s="15">
        <f t="shared" si="59"/>
        <v>127000000</v>
      </c>
      <c r="V25" s="15">
        <f t="shared" ref="V25:W25" si="60">+SUM(V22:V24)</f>
        <v>115000000</v>
      </c>
      <c r="W25" s="15">
        <f t="shared" si="60"/>
        <v>104000000</v>
      </c>
      <c r="X25" s="15">
        <f>+SUM(X22:X24)</f>
        <v>94000000</v>
      </c>
      <c r="Y25" s="15">
        <f>+SUM(Y22:Y24)</f>
        <v>85000000</v>
      </c>
      <c r="Z25" s="15">
        <f>+SUM(Z22:Z24)</f>
        <v>77000000</v>
      </c>
      <c r="AA25" s="15">
        <f>+SUM(AA22:AA24)</f>
        <v>70000000</v>
      </c>
      <c r="AB25" s="15">
        <f>+SUM(AB22:AB24)</f>
        <v>64000000</v>
      </c>
      <c r="AC25" s="15">
        <f t="shared" ref="AC25:AD25" si="61">+SUM(AC22:AC24)</f>
        <v>58000000</v>
      </c>
      <c r="AD25" s="15">
        <f t="shared" si="61"/>
        <v>53000000</v>
      </c>
      <c r="AE25" s="15">
        <f t="shared" ref="AE25:AF25" si="62">+SUM(AE22:AE24)</f>
        <v>48000000</v>
      </c>
      <c r="AF25" s="15">
        <f t="shared" si="62"/>
        <v>47000000</v>
      </c>
    </row>
    <row r="26" spans="14:32" ht="16.5" customHeight="1" x14ac:dyDescent="0.3">
      <c r="N26" s="44" t="s">
        <v>13</v>
      </c>
      <c r="O26" s="2" t="s">
        <v>14</v>
      </c>
      <c r="P26" s="18">
        <f t="shared" ref="P26:W26" si="63">ROUND(+P8*$K2,)</f>
        <v>72616822</v>
      </c>
      <c r="Q26" s="18">
        <f t="shared" si="63"/>
        <v>65607477</v>
      </c>
      <c r="R26" s="18">
        <f t="shared" si="63"/>
        <v>59158879</v>
      </c>
      <c r="S26" s="18">
        <f t="shared" si="63"/>
        <v>53271028</v>
      </c>
      <c r="T26" s="18">
        <f t="shared" si="63"/>
        <v>48224299</v>
      </c>
      <c r="U26" s="18">
        <f t="shared" si="63"/>
        <v>43457944</v>
      </c>
      <c r="V26" s="18">
        <f t="shared" si="63"/>
        <v>39252336</v>
      </c>
      <c r="W26" s="18">
        <f t="shared" si="63"/>
        <v>35607477</v>
      </c>
      <c r="X26" s="18">
        <f t="shared" ref="X26:AD26" si="64">ROUND(+X8*$K2,)</f>
        <v>32242991</v>
      </c>
      <c r="Y26" s="18">
        <f t="shared" si="64"/>
        <v>29158879</v>
      </c>
      <c r="Z26" s="18">
        <f t="shared" si="64"/>
        <v>26355140</v>
      </c>
      <c r="AA26" s="18">
        <f t="shared" si="64"/>
        <v>23831776</v>
      </c>
      <c r="AB26" s="18">
        <f t="shared" si="64"/>
        <v>21588785</v>
      </c>
      <c r="AC26" s="18">
        <f t="shared" si="64"/>
        <v>19626168</v>
      </c>
      <c r="AD26" s="18">
        <f t="shared" si="64"/>
        <v>17943925</v>
      </c>
      <c r="AE26" s="18">
        <f t="shared" ref="AE26:AF26" si="65">ROUND(+AE8*$K2,)</f>
        <v>16261682</v>
      </c>
      <c r="AF26" s="18">
        <f t="shared" si="65"/>
        <v>15981308</v>
      </c>
    </row>
    <row r="27" spans="14:32" x14ac:dyDescent="0.3">
      <c r="N27" s="44"/>
      <c r="O27" s="2" t="s">
        <v>15</v>
      </c>
      <c r="P27" s="18">
        <f t="shared" ref="P27:W27" si="66">ROUND(+P8*$L2,)</f>
        <v>169439252</v>
      </c>
      <c r="Q27" s="18">
        <f t="shared" si="66"/>
        <v>153084112</v>
      </c>
      <c r="R27" s="18">
        <f t="shared" si="66"/>
        <v>138037383</v>
      </c>
      <c r="S27" s="18">
        <f t="shared" si="66"/>
        <v>124299065</v>
      </c>
      <c r="T27" s="18">
        <f t="shared" si="66"/>
        <v>112523364</v>
      </c>
      <c r="U27" s="18">
        <f t="shared" si="66"/>
        <v>101401869</v>
      </c>
      <c r="V27" s="18">
        <f t="shared" si="66"/>
        <v>91588785</v>
      </c>
      <c r="W27" s="18">
        <f t="shared" si="66"/>
        <v>83084112</v>
      </c>
      <c r="X27" s="18">
        <f t="shared" ref="X27:AD27" si="67">ROUND(+X8*$L2,)</f>
        <v>75233645</v>
      </c>
      <c r="Y27" s="18">
        <f t="shared" si="67"/>
        <v>68037383</v>
      </c>
      <c r="Z27" s="18">
        <f t="shared" si="67"/>
        <v>61495327</v>
      </c>
      <c r="AA27" s="18">
        <f t="shared" si="67"/>
        <v>55607477</v>
      </c>
      <c r="AB27" s="18">
        <f t="shared" si="67"/>
        <v>50373832</v>
      </c>
      <c r="AC27" s="18">
        <f t="shared" si="67"/>
        <v>45794393</v>
      </c>
      <c r="AD27" s="18">
        <f t="shared" si="67"/>
        <v>41869159</v>
      </c>
      <c r="AE27" s="18">
        <f t="shared" ref="AE27:AF27" si="68">ROUND(+AE8*$L2,)</f>
        <v>37943925</v>
      </c>
      <c r="AF27" s="18">
        <f t="shared" si="68"/>
        <v>37289720</v>
      </c>
    </row>
    <row r="28" spans="14:32" x14ac:dyDescent="0.3">
      <c r="N28" s="44"/>
      <c r="O28" s="2" t="s">
        <v>16</v>
      </c>
      <c r="P28" s="18">
        <f>ROUND(+P8*$M2,)+1</f>
        <v>16943926</v>
      </c>
      <c r="Q28" s="18">
        <f>ROUND(+Q8*$M2,)</f>
        <v>15308411</v>
      </c>
      <c r="R28" s="18">
        <f>ROUND(+R8*$M2,)</f>
        <v>13803738</v>
      </c>
      <c r="S28" s="18">
        <f>ROUND(+S8*$M2,)</f>
        <v>12429907</v>
      </c>
      <c r="T28" s="18">
        <f>ROUND(+T8*$M2,)+1</f>
        <v>11252337</v>
      </c>
      <c r="U28" s="18">
        <f>ROUND(+U8*$M2,)</f>
        <v>10140187</v>
      </c>
      <c r="V28" s="18">
        <f>ROUND(+V8*$M2,)</f>
        <v>9158879</v>
      </c>
      <c r="W28" s="18">
        <f>ROUND(+W8*$M2,)</f>
        <v>8308411</v>
      </c>
      <c r="X28" s="18">
        <f t="shared" ref="X28:AD28" si="69">ROUND(+X8*$M2,)</f>
        <v>7523364</v>
      </c>
      <c r="Y28" s="18">
        <f t="shared" si="69"/>
        <v>6803738</v>
      </c>
      <c r="Z28" s="18">
        <f t="shared" si="69"/>
        <v>6149533</v>
      </c>
      <c r="AA28" s="18">
        <f>ROUND(+AA8*$M2,)-1</f>
        <v>5560747</v>
      </c>
      <c r="AB28" s="18">
        <f t="shared" si="69"/>
        <v>5037383</v>
      </c>
      <c r="AC28" s="18">
        <f t="shared" si="69"/>
        <v>4579439</v>
      </c>
      <c r="AD28" s="18">
        <f t="shared" si="69"/>
        <v>4186916</v>
      </c>
      <c r="AE28" s="18">
        <f t="shared" ref="AE28:AF28" si="70">ROUND(+AE8*$M2,)</f>
        <v>3794393</v>
      </c>
      <c r="AF28" s="18">
        <f t="shared" si="70"/>
        <v>3728972</v>
      </c>
    </row>
    <row r="29" spans="14:32" x14ac:dyDescent="0.3">
      <c r="N29" s="44"/>
      <c r="O29" s="12" t="s">
        <v>22</v>
      </c>
      <c r="P29" s="15">
        <f>+SUM(P26:P28)</f>
        <v>259000000</v>
      </c>
      <c r="Q29" s="15">
        <f t="shared" ref="Q29:U29" si="71">+SUM(Q26:Q28)</f>
        <v>234000000</v>
      </c>
      <c r="R29" s="15">
        <f t="shared" si="71"/>
        <v>211000000</v>
      </c>
      <c r="S29" s="15">
        <f t="shared" si="71"/>
        <v>190000000</v>
      </c>
      <c r="T29" s="15">
        <f t="shared" si="71"/>
        <v>172000000</v>
      </c>
      <c r="U29" s="15">
        <f t="shared" si="71"/>
        <v>155000000</v>
      </c>
      <c r="V29" s="15">
        <f t="shared" ref="V29:W29" si="72">+SUM(V26:V28)</f>
        <v>140000000</v>
      </c>
      <c r="W29" s="15">
        <f t="shared" si="72"/>
        <v>127000000</v>
      </c>
      <c r="X29" s="15">
        <f>+SUM(X26:X28)</f>
        <v>115000000</v>
      </c>
      <c r="Y29" s="15">
        <f>+SUM(Y26:Y28)</f>
        <v>104000000</v>
      </c>
      <c r="Z29" s="15">
        <f>+SUM(Z26:Z28)</f>
        <v>94000000</v>
      </c>
      <c r="AA29" s="15">
        <f>+SUM(AA26:AA28)</f>
        <v>85000000</v>
      </c>
      <c r="AB29" s="15">
        <f>+SUM(AB26:AB28)</f>
        <v>77000000</v>
      </c>
      <c r="AC29" s="15">
        <f t="shared" ref="AC29:AD29" si="73">+SUM(AC26:AC28)</f>
        <v>70000000</v>
      </c>
      <c r="AD29" s="15">
        <f t="shared" si="73"/>
        <v>64000000</v>
      </c>
      <c r="AE29" s="15">
        <f t="shared" ref="AE29:AF29" si="74">+SUM(AE26:AE28)</f>
        <v>58000000</v>
      </c>
      <c r="AF29" s="15">
        <f t="shared" si="74"/>
        <v>57000000</v>
      </c>
    </row>
    <row r="30" spans="14:32" ht="16.5" customHeight="1" x14ac:dyDescent="0.3">
      <c r="N30" s="44" t="s">
        <v>25</v>
      </c>
      <c r="O30" s="2" t="s">
        <v>14</v>
      </c>
      <c r="P30" s="18">
        <f t="shared" ref="P30:W30" si="75">ROUND(+P9*$K2,)</f>
        <v>77943925</v>
      </c>
      <c r="Q30" s="18">
        <f t="shared" si="75"/>
        <v>70373832</v>
      </c>
      <c r="R30" s="18">
        <f t="shared" si="75"/>
        <v>63364486</v>
      </c>
      <c r="S30" s="18">
        <f t="shared" si="75"/>
        <v>57196262</v>
      </c>
      <c r="T30" s="18">
        <f t="shared" si="75"/>
        <v>51588785</v>
      </c>
      <c r="U30" s="18">
        <f t="shared" si="75"/>
        <v>46542056</v>
      </c>
      <c r="V30" s="18">
        <f t="shared" si="75"/>
        <v>42056075</v>
      </c>
      <c r="W30" s="18">
        <f t="shared" si="75"/>
        <v>38130841</v>
      </c>
      <c r="X30" s="18">
        <f t="shared" ref="X30:AD30" si="76">ROUND(+X9*$K2,)</f>
        <v>34485981</v>
      </c>
      <c r="Y30" s="18">
        <f t="shared" si="76"/>
        <v>31121495</v>
      </c>
      <c r="Z30" s="18">
        <f t="shared" si="76"/>
        <v>28037383</v>
      </c>
      <c r="AA30" s="18">
        <f t="shared" si="76"/>
        <v>25514019</v>
      </c>
      <c r="AB30" s="18">
        <f t="shared" si="76"/>
        <v>22990654</v>
      </c>
      <c r="AC30" s="18">
        <f t="shared" si="76"/>
        <v>20747664</v>
      </c>
      <c r="AD30" s="18">
        <f t="shared" si="76"/>
        <v>18785047</v>
      </c>
      <c r="AE30" s="18">
        <f t="shared" ref="AE30:AF30" si="77">ROUND(+AE9*$K2,)</f>
        <v>17102804</v>
      </c>
      <c r="AF30" s="18">
        <f t="shared" si="77"/>
        <v>16822430</v>
      </c>
    </row>
    <row r="31" spans="14:32" x14ac:dyDescent="0.3">
      <c r="N31" s="44"/>
      <c r="O31" s="2" t="s">
        <v>15</v>
      </c>
      <c r="P31" s="18">
        <f t="shared" ref="P31:W31" si="78">ROUND(+P9*$L2,)</f>
        <v>181869159</v>
      </c>
      <c r="Q31" s="18">
        <f t="shared" si="78"/>
        <v>164205607</v>
      </c>
      <c r="R31" s="18">
        <f t="shared" si="78"/>
        <v>147850467</v>
      </c>
      <c r="S31" s="18">
        <f t="shared" si="78"/>
        <v>133457944</v>
      </c>
      <c r="T31" s="18">
        <f t="shared" si="78"/>
        <v>120373832</v>
      </c>
      <c r="U31" s="18">
        <f t="shared" si="78"/>
        <v>108598131</v>
      </c>
      <c r="V31" s="18">
        <f t="shared" si="78"/>
        <v>98130841</v>
      </c>
      <c r="W31" s="18">
        <f t="shared" si="78"/>
        <v>88971963</v>
      </c>
      <c r="X31" s="18">
        <f t="shared" ref="X31:AD31" si="79">ROUND(+X9*$L2,)</f>
        <v>80467290</v>
      </c>
      <c r="Y31" s="18">
        <f t="shared" si="79"/>
        <v>72616822</v>
      </c>
      <c r="Z31" s="18">
        <f t="shared" si="79"/>
        <v>65420561</v>
      </c>
      <c r="AA31" s="18">
        <f t="shared" si="79"/>
        <v>59532710</v>
      </c>
      <c r="AB31" s="18">
        <f t="shared" si="79"/>
        <v>53644860</v>
      </c>
      <c r="AC31" s="18">
        <f t="shared" si="79"/>
        <v>48411215</v>
      </c>
      <c r="AD31" s="18">
        <f t="shared" si="79"/>
        <v>43831776</v>
      </c>
      <c r="AE31" s="18">
        <f t="shared" ref="AE31:AF31" si="80">ROUND(+AE9*$L2,)</f>
        <v>39906542</v>
      </c>
      <c r="AF31" s="18">
        <f t="shared" si="80"/>
        <v>39252336</v>
      </c>
    </row>
    <row r="32" spans="14:32" x14ac:dyDescent="0.3">
      <c r="N32" s="44"/>
      <c r="O32" s="2" t="s">
        <v>16</v>
      </c>
      <c r="P32" s="18">
        <f t="shared" ref="P32:W32" si="81">ROUND(+P9*$M2,)</f>
        <v>18186916</v>
      </c>
      <c r="Q32" s="18">
        <f t="shared" si="81"/>
        <v>16420561</v>
      </c>
      <c r="R32" s="18">
        <f t="shared" si="81"/>
        <v>14785047</v>
      </c>
      <c r="S32" s="18">
        <f t="shared" si="81"/>
        <v>13345794</v>
      </c>
      <c r="T32" s="18">
        <f t="shared" si="81"/>
        <v>12037383</v>
      </c>
      <c r="U32" s="18">
        <f t="shared" si="81"/>
        <v>10859813</v>
      </c>
      <c r="V32" s="18">
        <f t="shared" si="81"/>
        <v>9813084</v>
      </c>
      <c r="W32" s="18">
        <f t="shared" si="81"/>
        <v>8897196</v>
      </c>
      <c r="X32" s="18">
        <f>ROUND(+X9*$M2,)</f>
        <v>8046729</v>
      </c>
      <c r="Y32" s="18">
        <f>ROUND(+Y9*$M2,)+1</f>
        <v>7261683</v>
      </c>
      <c r="Z32" s="18">
        <f>ROUND(+Z9*$M2,)</f>
        <v>6542056</v>
      </c>
      <c r="AA32" s="18">
        <f>ROUND(+AA9*$M2,)</f>
        <v>5953271</v>
      </c>
      <c r="AB32" s="18">
        <f>ROUND(+AB9*$M2,)</f>
        <v>5364486</v>
      </c>
      <c r="AC32" s="18">
        <f>ROUND(+AC9*$M2,)</f>
        <v>4841121</v>
      </c>
      <c r="AD32" s="18">
        <f>ROUND(+AD9*$M2,)-1</f>
        <v>4383177</v>
      </c>
      <c r="AE32" s="18">
        <f>ROUND(+AE9*$M2,)</f>
        <v>3990654</v>
      </c>
      <c r="AF32" s="18">
        <f>ROUND(+AF9*$M2,)</f>
        <v>3925234</v>
      </c>
    </row>
    <row r="33" spans="14:32" x14ac:dyDescent="0.3">
      <c r="N33" s="44"/>
      <c r="O33" s="12" t="s">
        <v>22</v>
      </c>
      <c r="P33" s="15">
        <f>+SUM(P30:P32)</f>
        <v>278000000</v>
      </c>
      <c r="Q33" s="15">
        <f t="shared" ref="Q33:U33" si="82">+SUM(Q30:Q32)</f>
        <v>251000000</v>
      </c>
      <c r="R33" s="15">
        <f t="shared" si="82"/>
        <v>226000000</v>
      </c>
      <c r="S33" s="15">
        <f t="shared" si="82"/>
        <v>204000000</v>
      </c>
      <c r="T33" s="15">
        <f t="shared" si="82"/>
        <v>184000000</v>
      </c>
      <c r="U33" s="15">
        <f t="shared" si="82"/>
        <v>166000000</v>
      </c>
      <c r="V33" s="15">
        <f t="shared" ref="V33:W33" si="83">+SUM(V30:V32)</f>
        <v>150000000</v>
      </c>
      <c r="W33" s="15">
        <f t="shared" si="83"/>
        <v>136000000</v>
      </c>
      <c r="X33" s="15">
        <f>+SUM(X30:X32)</f>
        <v>123000000</v>
      </c>
      <c r="Y33" s="15">
        <f>+SUM(Y30:Y32)</f>
        <v>111000000</v>
      </c>
      <c r="Z33" s="15">
        <f>+SUM(Z30:Z32)</f>
        <v>100000000</v>
      </c>
      <c r="AA33" s="15">
        <f>+SUM(AA30:AA32)</f>
        <v>91000000</v>
      </c>
      <c r="AB33" s="15">
        <f>+SUM(AB30:AB32)</f>
        <v>82000000</v>
      </c>
      <c r="AC33" s="15">
        <f t="shared" ref="AC33:AD33" si="84">+SUM(AC30:AC32)</f>
        <v>74000000</v>
      </c>
      <c r="AD33" s="15">
        <f t="shared" si="84"/>
        <v>67000000</v>
      </c>
      <c r="AE33" s="15">
        <f t="shared" ref="AE33:AF33" si="85">+SUM(AE30:AE32)</f>
        <v>61000000</v>
      </c>
      <c r="AF33" s="15">
        <f t="shared" si="85"/>
        <v>60000000</v>
      </c>
    </row>
    <row r="34" spans="14:32" ht="16.5" customHeight="1" x14ac:dyDescent="0.3">
      <c r="N34" s="44" t="s">
        <v>26</v>
      </c>
      <c r="O34" s="2" t="s">
        <v>14</v>
      </c>
      <c r="P34" s="18">
        <f t="shared" ref="P34:W34" si="86">ROUND(+P10*$K2,)</f>
        <v>72056075</v>
      </c>
      <c r="Q34" s="18">
        <f t="shared" si="86"/>
        <v>65046729</v>
      </c>
      <c r="R34" s="18">
        <f t="shared" si="86"/>
        <v>58598131</v>
      </c>
      <c r="S34" s="18">
        <f t="shared" si="86"/>
        <v>52990654</v>
      </c>
      <c r="T34" s="18">
        <f t="shared" si="86"/>
        <v>47943925</v>
      </c>
      <c r="U34" s="18">
        <f t="shared" si="86"/>
        <v>43177570</v>
      </c>
      <c r="V34" s="18">
        <f t="shared" si="86"/>
        <v>38971963</v>
      </c>
      <c r="W34" s="18">
        <f t="shared" si="86"/>
        <v>35327103</v>
      </c>
      <c r="X34" s="18">
        <f t="shared" ref="X34:AD34" si="87">ROUND(+X10*$K2,)</f>
        <v>31962617</v>
      </c>
      <c r="Y34" s="18">
        <f t="shared" si="87"/>
        <v>28878505</v>
      </c>
      <c r="Z34" s="18">
        <f t="shared" si="87"/>
        <v>26074766</v>
      </c>
      <c r="AA34" s="18">
        <f t="shared" si="87"/>
        <v>23551402</v>
      </c>
      <c r="AB34" s="18">
        <f t="shared" si="87"/>
        <v>21308411</v>
      </c>
      <c r="AC34" s="18">
        <f t="shared" si="87"/>
        <v>19345794</v>
      </c>
      <c r="AD34" s="18">
        <f t="shared" si="87"/>
        <v>17663551</v>
      </c>
      <c r="AE34" s="18">
        <f t="shared" ref="AE34:AF34" si="88">ROUND(+AE10*$K2,)</f>
        <v>15981308</v>
      </c>
      <c r="AF34" s="18">
        <f t="shared" si="88"/>
        <v>15700935</v>
      </c>
    </row>
    <row r="35" spans="14:32" x14ac:dyDescent="0.3">
      <c r="N35" s="44"/>
      <c r="O35" s="2" t="s">
        <v>15</v>
      </c>
      <c r="P35" s="18">
        <f t="shared" ref="P35:W35" si="89">ROUND(+P10*$L2,)</f>
        <v>168130841</v>
      </c>
      <c r="Q35" s="18">
        <f t="shared" si="89"/>
        <v>151775701</v>
      </c>
      <c r="R35" s="18">
        <f t="shared" si="89"/>
        <v>136728972</v>
      </c>
      <c r="S35" s="18">
        <f t="shared" si="89"/>
        <v>123644860</v>
      </c>
      <c r="T35" s="18">
        <f t="shared" si="89"/>
        <v>111869159</v>
      </c>
      <c r="U35" s="18">
        <f t="shared" si="89"/>
        <v>100747664</v>
      </c>
      <c r="V35" s="18">
        <f t="shared" si="89"/>
        <v>90934579</v>
      </c>
      <c r="W35" s="18">
        <f t="shared" si="89"/>
        <v>82429907</v>
      </c>
      <c r="X35" s="18">
        <f t="shared" ref="X35:AD35" si="90">ROUND(+X10*$L2,)</f>
        <v>74579439</v>
      </c>
      <c r="Y35" s="18">
        <f t="shared" si="90"/>
        <v>67383178</v>
      </c>
      <c r="Z35" s="18">
        <f t="shared" si="90"/>
        <v>60841121</v>
      </c>
      <c r="AA35" s="18">
        <f t="shared" si="90"/>
        <v>54953271</v>
      </c>
      <c r="AB35" s="18">
        <f t="shared" si="90"/>
        <v>49719626</v>
      </c>
      <c r="AC35" s="18">
        <f t="shared" si="90"/>
        <v>45140187</v>
      </c>
      <c r="AD35" s="18">
        <f t="shared" si="90"/>
        <v>41214953</v>
      </c>
      <c r="AE35" s="18">
        <f t="shared" ref="AE35:AF35" si="91">ROUND(+AE10*$L2,)</f>
        <v>37289720</v>
      </c>
      <c r="AF35" s="18">
        <f t="shared" si="91"/>
        <v>36635514</v>
      </c>
    </row>
    <row r="36" spans="14:32" x14ac:dyDescent="0.3">
      <c r="N36" s="44"/>
      <c r="O36" s="2" t="s">
        <v>16</v>
      </c>
      <c r="P36" s="18">
        <f>ROUND(+P10*$M2,)</f>
        <v>16813084</v>
      </c>
      <c r="Q36" s="18">
        <f>ROUND(+Q10*$M2,)</f>
        <v>15177570</v>
      </c>
      <c r="R36" s="18">
        <f>ROUND(+R10*$M2,)</f>
        <v>13672897</v>
      </c>
      <c r="S36" s="18">
        <f t="shared" ref="S36:AB36" si="92">ROUND(+S10*$M2,)</f>
        <v>12364486</v>
      </c>
      <c r="T36" s="18">
        <f t="shared" si="92"/>
        <v>11186916</v>
      </c>
      <c r="U36" s="18">
        <f t="shared" si="92"/>
        <v>10074766</v>
      </c>
      <c r="V36" s="18">
        <f t="shared" si="92"/>
        <v>9093458</v>
      </c>
      <c r="W36" s="18">
        <f>ROUND(+W10*$M2,)-1</f>
        <v>8242990</v>
      </c>
      <c r="X36" s="18">
        <f t="shared" si="92"/>
        <v>7457944</v>
      </c>
      <c r="Y36" s="18">
        <f>ROUND(+Y10*$M2,)-1</f>
        <v>6738317</v>
      </c>
      <c r="Z36" s="18">
        <f>ROUND(+Z10*$M2,)+1</f>
        <v>6084113</v>
      </c>
      <c r="AA36" s="18">
        <f t="shared" si="92"/>
        <v>5495327</v>
      </c>
      <c r="AB36" s="18">
        <f t="shared" si="92"/>
        <v>4971963</v>
      </c>
      <c r="AC36" s="18">
        <f>ROUND(+AC10*$M2,)</f>
        <v>4514019</v>
      </c>
      <c r="AD36" s="18">
        <f>ROUND(+AD10*$M2,)+1</f>
        <v>4121496</v>
      </c>
      <c r="AE36" s="18">
        <f>ROUND(+AE10*$M2,)</f>
        <v>3728972</v>
      </c>
      <c r="AF36" s="18">
        <f>ROUND(+AF10*$M2,)</f>
        <v>3663551</v>
      </c>
    </row>
    <row r="37" spans="14:32" x14ac:dyDescent="0.3">
      <c r="N37" s="44"/>
      <c r="O37" s="12" t="s">
        <v>22</v>
      </c>
      <c r="P37" s="15">
        <f>+SUM(P34:P36)</f>
        <v>257000000</v>
      </c>
      <c r="Q37" s="15">
        <f t="shared" ref="Q37:U37" si="93">+SUM(Q34:Q36)</f>
        <v>232000000</v>
      </c>
      <c r="R37" s="15">
        <f t="shared" si="93"/>
        <v>209000000</v>
      </c>
      <c r="S37" s="15">
        <f t="shared" si="93"/>
        <v>189000000</v>
      </c>
      <c r="T37" s="15">
        <f t="shared" si="93"/>
        <v>171000000</v>
      </c>
      <c r="U37" s="15">
        <f t="shared" si="93"/>
        <v>154000000</v>
      </c>
      <c r="V37" s="15">
        <f t="shared" ref="V37:W37" si="94">+SUM(V34:V36)</f>
        <v>139000000</v>
      </c>
      <c r="W37" s="15">
        <f t="shared" si="94"/>
        <v>126000000</v>
      </c>
      <c r="X37" s="15">
        <f>+SUM(X34:X36)</f>
        <v>114000000</v>
      </c>
      <c r="Y37" s="15">
        <f>+SUM(Y34:Y36)</f>
        <v>103000000</v>
      </c>
      <c r="Z37" s="15">
        <f>+SUM(Z34:Z36)</f>
        <v>93000000</v>
      </c>
      <c r="AA37" s="15">
        <f>+SUM(AA34:AA36)</f>
        <v>84000000</v>
      </c>
      <c r="AB37" s="15">
        <f>+SUM(AB34:AB36)</f>
        <v>76000000</v>
      </c>
      <c r="AC37" s="15">
        <f t="shared" ref="AC37:AD37" si="95">+SUM(AC34:AC36)</f>
        <v>69000000</v>
      </c>
      <c r="AD37" s="15">
        <f t="shared" si="95"/>
        <v>63000000</v>
      </c>
      <c r="AE37" s="15">
        <f t="shared" ref="AE37:AF37" si="96">+SUM(AE34:AE36)</f>
        <v>57000000</v>
      </c>
      <c r="AF37" s="15">
        <f t="shared" si="96"/>
        <v>56000000</v>
      </c>
    </row>
    <row r="38" spans="14:32" x14ac:dyDescent="0.3">
      <c r="N38" s="47" t="s">
        <v>18</v>
      </c>
      <c r="O38" s="48"/>
      <c r="P38" s="20">
        <f>+P17+P21+P25+P29+P33+P37</f>
        <v>1887000000</v>
      </c>
      <c r="Q38" s="20">
        <f t="shared" ref="Q38:U38" si="97">+Q17+Q21+Q25+Q29+Q33+Q37</f>
        <v>1702000000</v>
      </c>
      <c r="R38" s="20">
        <f t="shared" si="97"/>
        <v>1533000000</v>
      </c>
      <c r="S38" s="20">
        <f t="shared" si="97"/>
        <v>1382000000</v>
      </c>
      <c r="T38" s="20">
        <f t="shared" si="97"/>
        <v>1248000000</v>
      </c>
      <c r="U38" s="20">
        <f t="shared" si="97"/>
        <v>1125000000</v>
      </c>
      <c r="V38" s="20">
        <f t="shared" ref="V38:W38" si="98">+V17+V21+V25+V29+V33+V37</f>
        <v>1015000000</v>
      </c>
      <c r="W38" s="20">
        <f t="shared" si="98"/>
        <v>918000000</v>
      </c>
      <c r="X38" s="20">
        <f>+X17+X21+X25+X29+X33+X37</f>
        <v>830000000</v>
      </c>
      <c r="Y38" s="20">
        <f>+Y17+Y21+Y25+Y29+Y33+Y37</f>
        <v>750000000</v>
      </c>
      <c r="Z38" s="20">
        <f>+Z17+Z21+Z25+Z29+Z33+Z37</f>
        <v>678000000</v>
      </c>
      <c r="AA38" s="20">
        <f>+AA17+AA21+AA25+AA29+AA33+AA37</f>
        <v>613000000</v>
      </c>
      <c r="AB38" s="20">
        <f>+AB17+AB21+AB25+AB29+AB33+AB37</f>
        <v>555000000</v>
      </c>
      <c r="AC38" s="20">
        <f t="shared" ref="AC38:AD38" si="99">+AC17+AC21+AC25+AC29+AC33+AC37</f>
        <v>502000000</v>
      </c>
      <c r="AD38" s="20">
        <f t="shared" si="99"/>
        <v>456000000</v>
      </c>
      <c r="AE38" s="20">
        <f t="shared" ref="AE38:AF38" si="100">+AE17+AE21+AE25+AE29+AE33+AE37</f>
        <v>414000000</v>
      </c>
      <c r="AF38" s="20">
        <f t="shared" si="100"/>
        <v>407000000</v>
      </c>
    </row>
    <row r="40" spans="14:32" x14ac:dyDescent="0.3">
      <c r="Q40" s="22">
        <f>+Q17/P17</f>
        <v>0.90153172866520792</v>
      </c>
      <c r="R40" s="22">
        <f>+R17/Q17</f>
        <v>0.90048543689320393</v>
      </c>
      <c r="S40" s="22">
        <f>+S17/R17</f>
        <v>0.90026954177897578</v>
      </c>
      <c r="T40" s="22">
        <f>+T17/S17</f>
        <v>0.90119760479041922</v>
      </c>
      <c r="U40" s="22">
        <f>+U17/T17</f>
        <v>0.90033222591362128</v>
      </c>
      <c r="V40" s="22">
        <f t="shared" ref="V40:AF40" si="101">+V17/U17</f>
        <v>0.90036900369003692</v>
      </c>
      <c r="W40" s="22">
        <f t="shared" si="101"/>
        <v>0.90163934426229508</v>
      </c>
      <c r="X40" s="22">
        <f t="shared" si="101"/>
        <v>0.90454545454545454</v>
      </c>
      <c r="Y40" s="22">
        <f t="shared" si="101"/>
        <v>0.90452261306532666</v>
      </c>
      <c r="Z40" s="22">
        <f t="shared" si="101"/>
        <v>0.90555555555555556</v>
      </c>
      <c r="AA40" s="22">
        <f t="shared" si="101"/>
        <v>0.90184049079754602</v>
      </c>
      <c r="AB40" s="22">
        <f t="shared" si="101"/>
        <v>0.90476190476190477</v>
      </c>
      <c r="AC40" s="22">
        <f t="shared" si="101"/>
        <v>0.90225563909774431</v>
      </c>
      <c r="AD40" s="22">
        <f t="shared" si="101"/>
        <v>0.90833333333333333</v>
      </c>
      <c r="AE40" s="22">
        <f t="shared" si="101"/>
        <v>0.90825688073394495</v>
      </c>
      <c r="AF40" s="22">
        <f t="shared" si="101"/>
        <v>0.97979797979797978</v>
      </c>
    </row>
    <row r="41" spans="14:32" x14ac:dyDescent="0.3">
      <c r="Q41" s="16" t="str">
        <f>+IF(Q40&gt;0.9,"O","X")</f>
        <v>O</v>
      </c>
      <c r="R41" s="16" t="str">
        <f t="shared" ref="R41:U41" si="102">+IF(R40&gt;0.9,"O","X")</f>
        <v>O</v>
      </c>
      <c r="S41" s="16" t="str">
        <f t="shared" si="102"/>
        <v>O</v>
      </c>
      <c r="T41" s="16" t="str">
        <f t="shared" si="102"/>
        <v>O</v>
      </c>
      <c r="U41" s="16" t="str">
        <f t="shared" si="102"/>
        <v>O</v>
      </c>
      <c r="V41" s="16" t="str">
        <f t="shared" ref="V41:W41" si="103">+IF(V40&gt;0.9,"O","X")</f>
        <v>O</v>
      </c>
      <c r="W41" s="16" t="str">
        <f t="shared" si="103"/>
        <v>O</v>
      </c>
      <c r="X41" s="16" t="str">
        <f t="shared" ref="X41:AD41" si="104">+IF(X40&gt;0.9,"O","X")</f>
        <v>O</v>
      </c>
      <c r="Y41" s="16" t="str">
        <f t="shared" si="104"/>
        <v>O</v>
      </c>
      <c r="Z41" s="16" t="str">
        <f t="shared" si="104"/>
        <v>O</v>
      </c>
      <c r="AA41" s="16" t="str">
        <f t="shared" si="104"/>
        <v>O</v>
      </c>
      <c r="AB41" s="16" t="str">
        <f t="shared" si="104"/>
        <v>O</v>
      </c>
      <c r="AC41" s="16" t="str">
        <f t="shared" si="104"/>
        <v>O</v>
      </c>
      <c r="AD41" s="16" t="str">
        <f t="shared" si="104"/>
        <v>O</v>
      </c>
      <c r="AE41" s="16" t="str">
        <f t="shared" ref="AE41:AF41" si="105">+IF(AE40&gt;0.9,"O","X")</f>
        <v>O</v>
      </c>
      <c r="AF41" s="16" t="str">
        <f t="shared" si="105"/>
        <v>O</v>
      </c>
    </row>
    <row r="42" spans="14:32" x14ac:dyDescent="0.3"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</row>
    <row r="43" spans="14:32" x14ac:dyDescent="0.3"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</row>
    <row r="44" spans="14:32" x14ac:dyDescent="0.3">
      <c r="Q44" s="22">
        <f>+Q21/P21</f>
        <v>0.900709219858156</v>
      </c>
      <c r="R44" s="22">
        <f>+R21/Q21</f>
        <v>0.90026246719160108</v>
      </c>
      <c r="S44" s="22">
        <f>+S21/R21</f>
        <v>0.9008746355685131</v>
      </c>
      <c r="T44" s="22">
        <f>+T21/S21</f>
        <v>0.90291262135922334</v>
      </c>
      <c r="U44" s="22">
        <f>+U21/T21</f>
        <v>0.90322580645161288</v>
      </c>
      <c r="V44" s="22">
        <f t="shared" ref="V44:AF44" si="106">+V21/U21</f>
        <v>0.90079365079365081</v>
      </c>
      <c r="W44" s="22">
        <f t="shared" si="106"/>
        <v>0.90308370044052866</v>
      </c>
      <c r="X44" s="22">
        <f t="shared" si="106"/>
        <v>0.90243902439024393</v>
      </c>
      <c r="Y44" s="22">
        <f t="shared" si="106"/>
        <v>0.9027027027027027</v>
      </c>
      <c r="Z44" s="22">
        <f t="shared" si="106"/>
        <v>0.90419161676646709</v>
      </c>
      <c r="AA44" s="22">
        <f t="shared" si="106"/>
        <v>0.90066225165562919</v>
      </c>
      <c r="AB44" s="22">
        <f t="shared" si="106"/>
        <v>0.90441176470588236</v>
      </c>
      <c r="AC44" s="22">
        <f t="shared" si="106"/>
        <v>0.90243902439024393</v>
      </c>
      <c r="AD44" s="22">
        <f t="shared" si="106"/>
        <v>0.90090090090090091</v>
      </c>
      <c r="AE44" s="22">
        <f t="shared" si="106"/>
        <v>0.91</v>
      </c>
      <c r="AF44" s="22">
        <f t="shared" si="106"/>
        <v>0.98901098901098905</v>
      </c>
    </row>
    <row r="45" spans="14:32" x14ac:dyDescent="0.3">
      <c r="Q45" s="16" t="str">
        <f>+IF(Q44&gt;0.9,"O","X")</f>
        <v>O</v>
      </c>
      <c r="R45" s="16" t="str">
        <f t="shared" ref="R45" si="107">+IF(R44&gt;0.9,"O","X")</f>
        <v>O</v>
      </c>
      <c r="S45" s="16" t="str">
        <f t="shared" ref="S45" si="108">+IF(S44&gt;0.9,"O","X")</f>
        <v>O</v>
      </c>
      <c r="T45" s="16" t="str">
        <f t="shared" ref="T45" si="109">+IF(T44&gt;0.9,"O","X")</f>
        <v>O</v>
      </c>
      <c r="U45" s="16" t="str">
        <f t="shared" ref="U45:W45" si="110">+IF(U44&gt;0.9,"O","X")</f>
        <v>O</v>
      </c>
      <c r="V45" s="16" t="str">
        <f t="shared" si="110"/>
        <v>O</v>
      </c>
      <c r="W45" s="16" t="str">
        <f t="shared" si="110"/>
        <v>O</v>
      </c>
      <c r="X45" s="16" t="str">
        <f t="shared" ref="X45:AD45" si="111">+IF(X44&gt;0.9,"O","X")</f>
        <v>O</v>
      </c>
      <c r="Y45" s="16" t="str">
        <f t="shared" si="111"/>
        <v>O</v>
      </c>
      <c r="Z45" s="16" t="str">
        <f t="shared" si="111"/>
        <v>O</v>
      </c>
      <c r="AA45" s="16" t="str">
        <f t="shared" si="111"/>
        <v>O</v>
      </c>
      <c r="AB45" s="16" t="str">
        <f t="shared" si="111"/>
        <v>O</v>
      </c>
      <c r="AC45" s="16" t="str">
        <f t="shared" si="111"/>
        <v>O</v>
      </c>
      <c r="AD45" s="16" t="str">
        <f t="shared" si="111"/>
        <v>O</v>
      </c>
      <c r="AE45" s="16" t="str">
        <f t="shared" ref="AE45:AF45" si="112">+IF(AE44&gt;0.9,"O","X")</f>
        <v>O</v>
      </c>
      <c r="AF45" s="16" t="str">
        <f t="shared" si="112"/>
        <v>O</v>
      </c>
    </row>
    <row r="46" spans="14:32" x14ac:dyDescent="0.3"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</row>
    <row r="47" spans="14:32" x14ac:dyDescent="0.3"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</row>
    <row r="48" spans="14:32" x14ac:dyDescent="0.3">
      <c r="Q48" s="22">
        <f>+Q25/P25</f>
        <v>0.90140845070422537</v>
      </c>
      <c r="R48" s="22">
        <f>+R25/Q25</f>
        <v>0.90104166666666663</v>
      </c>
      <c r="S48" s="22">
        <f>+S25/R25</f>
        <v>0.90173410404624277</v>
      </c>
      <c r="T48" s="22">
        <f>+T25/S25</f>
        <v>0.90384615384615385</v>
      </c>
      <c r="U48" s="22">
        <f>+U25/T25</f>
        <v>0.900709219858156</v>
      </c>
      <c r="V48" s="22">
        <f t="shared" ref="V48:AF48" si="113">+V25/U25</f>
        <v>0.90551181102362199</v>
      </c>
      <c r="W48" s="22">
        <f t="shared" si="113"/>
        <v>0.90434782608695652</v>
      </c>
      <c r="X48" s="22">
        <f t="shared" si="113"/>
        <v>0.90384615384615385</v>
      </c>
      <c r="Y48" s="22">
        <f t="shared" si="113"/>
        <v>0.9042553191489362</v>
      </c>
      <c r="Z48" s="22">
        <f t="shared" si="113"/>
        <v>0.90588235294117647</v>
      </c>
      <c r="AA48" s="22">
        <f t="shared" si="113"/>
        <v>0.90909090909090906</v>
      </c>
      <c r="AB48" s="22">
        <f t="shared" si="113"/>
        <v>0.91428571428571426</v>
      </c>
      <c r="AC48" s="22">
        <f t="shared" si="113"/>
        <v>0.90625</v>
      </c>
      <c r="AD48" s="22">
        <f t="shared" si="113"/>
        <v>0.91379310344827591</v>
      </c>
      <c r="AE48" s="22">
        <f t="shared" si="113"/>
        <v>0.90566037735849059</v>
      </c>
      <c r="AF48" s="22">
        <f t="shared" si="113"/>
        <v>0.97916666666666663</v>
      </c>
    </row>
    <row r="49" spans="17:32" x14ac:dyDescent="0.3">
      <c r="Q49" s="16" t="str">
        <f>+IF(Q48&gt;0.9,"O","X")</f>
        <v>O</v>
      </c>
      <c r="R49" s="16" t="str">
        <f t="shared" ref="R49" si="114">+IF(R48&gt;0.9,"O","X")</f>
        <v>O</v>
      </c>
      <c r="S49" s="16" t="str">
        <f t="shared" ref="S49" si="115">+IF(S48&gt;0.9,"O","X")</f>
        <v>O</v>
      </c>
      <c r="T49" s="16" t="str">
        <f t="shared" ref="T49" si="116">+IF(T48&gt;0.9,"O","X")</f>
        <v>O</v>
      </c>
      <c r="U49" s="16" t="str">
        <f t="shared" ref="U49:W49" si="117">+IF(U48&gt;0.9,"O","X")</f>
        <v>O</v>
      </c>
      <c r="V49" s="16" t="str">
        <f t="shared" si="117"/>
        <v>O</v>
      </c>
      <c r="W49" s="16" t="str">
        <f t="shared" si="117"/>
        <v>O</v>
      </c>
      <c r="X49" s="16" t="str">
        <f t="shared" ref="X49:AD49" si="118">+IF(X48&gt;0.9,"O","X")</f>
        <v>O</v>
      </c>
      <c r="Y49" s="16" t="str">
        <f t="shared" si="118"/>
        <v>O</v>
      </c>
      <c r="Z49" s="16" t="str">
        <f t="shared" si="118"/>
        <v>O</v>
      </c>
      <c r="AA49" s="16" t="str">
        <f t="shared" si="118"/>
        <v>O</v>
      </c>
      <c r="AB49" s="16" t="str">
        <f t="shared" si="118"/>
        <v>O</v>
      </c>
      <c r="AC49" s="16" t="str">
        <f t="shared" si="118"/>
        <v>O</v>
      </c>
      <c r="AD49" s="16" t="str">
        <f t="shared" si="118"/>
        <v>O</v>
      </c>
      <c r="AE49" s="16" t="str">
        <f t="shared" ref="AE49:AF49" si="119">+IF(AE48&gt;0.9,"O","X")</f>
        <v>O</v>
      </c>
      <c r="AF49" s="16" t="str">
        <f t="shared" si="119"/>
        <v>O</v>
      </c>
    </row>
    <row r="50" spans="17:32" x14ac:dyDescent="0.3"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</row>
    <row r="51" spans="17:32" x14ac:dyDescent="0.3"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7:32" x14ac:dyDescent="0.3">
      <c r="Q52" s="22">
        <f>+Q29/P29</f>
        <v>0.90347490347490345</v>
      </c>
      <c r="R52" s="22">
        <f>+R29/Q29</f>
        <v>0.90170940170940173</v>
      </c>
      <c r="S52" s="22">
        <f>+S29/R29</f>
        <v>0.90047393364928907</v>
      </c>
      <c r="T52" s="22">
        <f>+T29/S29</f>
        <v>0.90526315789473688</v>
      </c>
      <c r="U52" s="22">
        <f>+U29/T29</f>
        <v>0.90116279069767447</v>
      </c>
      <c r="V52" s="22">
        <f t="shared" ref="V52:AF52" si="120">+V29/U29</f>
        <v>0.90322580645161288</v>
      </c>
      <c r="W52" s="22">
        <f t="shared" si="120"/>
        <v>0.90714285714285714</v>
      </c>
      <c r="X52" s="22">
        <f t="shared" si="120"/>
        <v>0.90551181102362199</v>
      </c>
      <c r="Y52" s="22">
        <f t="shared" si="120"/>
        <v>0.90434782608695652</v>
      </c>
      <c r="Z52" s="22">
        <f t="shared" si="120"/>
        <v>0.90384615384615385</v>
      </c>
      <c r="AA52" s="22">
        <f t="shared" si="120"/>
        <v>0.9042553191489362</v>
      </c>
      <c r="AB52" s="22">
        <f t="shared" si="120"/>
        <v>0.90588235294117647</v>
      </c>
      <c r="AC52" s="22">
        <f t="shared" si="120"/>
        <v>0.90909090909090906</v>
      </c>
      <c r="AD52" s="22">
        <f t="shared" si="120"/>
        <v>0.91428571428571426</v>
      </c>
      <c r="AE52" s="22">
        <f t="shared" si="120"/>
        <v>0.90625</v>
      </c>
      <c r="AF52" s="22">
        <f t="shared" si="120"/>
        <v>0.98275862068965514</v>
      </c>
    </row>
    <row r="53" spans="17:32" x14ac:dyDescent="0.3">
      <c r="Q53" s="16" t="str">
        <f>+IF(Q52&gt;0.9,"O","X")</f>
        <v>O</v>
      </c>
      <c r="R53" s="16" t="str">
        <f t="shared" ref="R53" si="121">+IF(R52&gt;0.9,"O","X")</f>
        <v>O</v>
      </c>
      <c r="S53" s="16" t="str">
        <f t="shared" ref="S53" si="122">+IF(S52&gt;0.9,"O","X")</f>
        <v>O</v>
      </c>
      <c r="T53" s="16" t="str">
        <f t="shared" ref="T53" si="123">+IF(T52&gt;0.9,"O","X")</f>
        <v>O</v>
      </c>
      <c r="U53" s="16" t="str">
        <f t="shared" ref="U53:W53" si="124">+IF(U52&gt;0.9,"O","X")</f>
        <v>O</v>
      </c>
      <c r="V53" s="16" t="str">
        <f t="shared" si="124"/>
        <v>O</v>
      </c>
      <c r="W53" s="16" t="str">
        <f t="shared" si="124"/>
        <v>O</v>
      </c>
      <c r="X53" s="16" t="str">
        <f t="shared" ref="X53:AD53" si="125">+IF(X52&gt;0.9,"O","X")</f>
        <v>O</v>
      </c>
      <c r="Y53" s="16" t="str">
        <f t="shared" si="125"/>
        <v>O</v>
      </c>
      <c r="Z53" s="16" t="str">
        <f t="shared" si="125"/>
        <v>O</v>
      </c>
      <c r="AA53" s="16" t="str">
        <f t="shared" si="125"/>
        <v>O</v>
      </c>
      <c r="AB53" s="16" t="str">
        <f t="shared" si="125"/>
        <v>O</v>
      </c>
      <c r="AC53" s="16" t="str">
        <f t="shared" si="125"/>
        <v>O</v>
      </c>
      <c r="AD53" s="16" t="str">
        <f t="shared" si="125"/>
        <v>O</v>
      </c>
      <c r="AE53" s="16" t="str">
        <f t="shared" ref="AE53:AF53" si="126">+IF(AE52&gt;0.9,"O","X")</f>
        <v>O</v>
      </c>
      <c r="AF53" s="16" t="str">
        <f t="shared" si="126"/>
        <v>O</v>
      </c>
    </row>
    <row r="54" spans="17:32" x14ac:dyDescent="0.3"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</row>
    <row r="55" spans="17:32" x14ac:dyDescent="0.3"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</row>
    <row r="56" spans="17:32" x14ac:dyDescent="0.3">
      <c r="Q56" s="22">
        <f>+Q33/P33</f>
        <v>0.90287769784172667</v>
      </c>
      <c r="R56" s="22">
        <f>+R33/Q33</f>
        <v>0.90039840637450197</v>
      </c>
      <c r="S56" s="22">
        <f>+S33/R33</f>
        <v>0.90265486725663713</v>
      </c>
      <c r="T56" s="22">
        <f>+T33/S33</f>
        <v>0.90196078431372551</v>
      </c>
      <c r="U56" s="22">
        <f>+U33/T33</f>
        <v>0.90217391304347827</v>
      </c>
      <c r="V56" s="22">
        <f t="shared" ref="V56:AF56" si="127">+V33/U33</f>
        <v>0.90361445783132532</v>
      </c>
      <c r="W56" s="22">
        <f t="shared" si="127"/>
        <v>0.90666666666666662</v>
      </c>
      <c r="X56" s="22">
        <f t="shared" si="127"/>
        <v>0.90441176470588236</v>
      </c>
      <c r="Y56" s="22">
        <f t="shared" si="127"/>
        <v>0.90243902439024393</v>
      </c>
      <c r="Z56" s="22">
        <f t="shared" si="127"/>
        <v>0.90090090090090091</v>
      </c>
      <c r="AA56" s="22">
        <f t="shared" si="127"/>
        <v>0.91</v>
      </c>
      <c r="AB56" s="22">
        <f t="shared" si="127"/>
        <v>0.90109890109890112</v>
      </c>
      <c r="AC56" s="22">
        <f t="shared" si="127"/>
        <v>0.90243902439024393</v>
      </c>
      <c r="AD56" s="22">
        <f t="shared" si="127"/>
        <v>0.90540540540540537</v>
      </c>
      <c r="AE56" s="22">
        <f t="shared" si="127"/>
        <v>0.91044776119402981</v>
      </c>
      <c r="AF56" s="22">
        <f t="shared" si="127"/>
        <v>0.98360655737704916</v>
      </c>
    </row>
    <row r="57" spans="17:32" x14ac:dyDescent="0.3">
      <c r="Q57" s="16" t="str">
        <f>+IF(Q56&gt;0.9,"O","X")</f>
        <v>O</v>
      </c>
      <c r="R57" s="16" t="str">
        <f t="shared" ref="R57" si="128">+IF(R56&gt;0.9,"O","X")</f>
        <v>O</v>
      </c>
      <c r="S57" s="16" t="str">
        <f t="shared" ref="S57" si="129">+IF(S56&gt;0.9,"O","X")</f>
        <v>O</v>
      </c>
      <c r="T57" s="16" t="str">
        <f t="shared" ref="T57" si="130">+IF(T56&gt;0.9,"O","X")</f>
        <v>O</v>
      </c>
      <c r="U57" s="16" t="str">
        <f t="shared" ref="U57:W57" si="131">+IF(U56&gt;0.9,"O","X")</f>
        <v>O</v>
      </c>
      <c r="V57" s="16" t="str">
        <f t="shared" si="131"/>
        <v>O</v>
      </c>
      <c r="W57" s="16" t="str">
        <f t="shared" si="131"/>
        <v>O</v>
      </c>
      <c r="X57" s="16" t="str">
        <f t="shared" ref="X57:AD57" si="132">+IF(X56&gt;0.9,"O","X")</f>
        <v>O</v>
      </c>
      <c r="Y57" s="16" t="str">
        <f t="shared" si="132"/>
        <v>O</v>
      </c>
      <c r="Z57" s="16" t="str">
        <f t="shared" si="132"/>
        <v>O</v>
      </c>
      <c r="AA57" s="16" t="str">
        <f t="shared" si="132"/>
        <v>O</v>
      </c>
      <c r="AB57" s="16" t="str">
        <f t="shared" si="132"/>
        <v>O</v>
      </c>
      <c r="AC57" s="16" t="str">
        <f t="shared" si="132"/>
        <v>O</v>
      </c>
      <c r="AD57" s="16" t="str">
        <f t="shared" si="132"/>
        <v>O</v>
      </c>
      <c r="AE57" s="16" t="str">
        <f t="shared" ref="AE57:AF57" si="133">+IF(AE56&gt;0.9,"O","X")</f>
        <v>O</v>
      </c>
      <c r="AF57" s="16" t="str">
        <f t="shared" si="133"/>
        <v>O</v>
      </c>
    </row>
    <row r="58" spans="17:32" x14ac:dyDescent="0.3"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</row>
    <row r="59" spans="17:32" x14ac:dyDescent="0.3"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</row>
    <row r="60" spans="17:32" x14ac:dyDescent="0.3">
      <c r="Q60" s="22">
        <f>+Q37/P37</f>
        <v>0.90272373540856032</v>
      </c>
      <c r="R60" s="22">
        <f>+R37/Q37</f>
        <v>0.90086206896551724</v>
      </c>
      <c r="S60" s="22">
        <f>+S37/R37</f>
        <v>0.90430622009569372</v>
      </c>
      <c r="T60" s="22">
        <f>+T37/S37</f>
        <v>0.90476190476190477</v>
      </c>
      <c r="U60" s="22">
        <f>+U37/T37</f>
        <v>0.90058479532163738</v>
      </c>
      <c r="V60" s="22">
        <f t="shared" ref="V60:AF60" si="134">+V37/U37</f>
        <v>0.90259740259740262</v>
      </c>
      <c r="W60" s="22">
        <f t="shared" si="134"/>
        <v>0.90647482014388492</v>
      </c>
      <c r="X60" s="22">
        <f t="shared" si="134"/>
        <v>0.90476190476190477</v>
      </c>
      <c r="Y60" s="22">
        <f t="shared" si="134"/>
        <v>0.90350877192982459</v>
      </c>
      <c r="Z60" s="22">
        <f t="shared" si="134"/>
        <v>0.90291262135922334</v>
      </c>
      <c r="AA60" s="22">
        <f t="shared" si="134"/>
        <v>0.90322580645161288</v>
      </c>
      <c r="AB60" s="22">
        <f t="shared" si="134"/>
        <v>0.90476190476190477</v>
      </c>
      <c r="AC60" s="22">
        <f t="shared" si="134"/>
        <v>0.90789473684210531</v>
      </c>
      <c r="AD60" s="22">
        <f t="shared" si="134"/>
        <v>0.91304347826086951</v>
      </c>
      <c r="AE60" s="22">
        <f t="shared" si="134"/>
        <v>0.90476190476190477</v>
      </c>
      <c r="AF60" s="22">
        <f t="shared" si="134"/>
        <v>0.98245614035087714</v>
      </c>
    </row>
    <row r="61" spans="17:32" x14ac:dyDescent="0.3">
      <c r="Q61" s="16" t="str">
        <f>+IF(Q60&gt;0.9,"O","X")</f>
        <v>O</v>
      </c>
      <c r="R61" s="16" t="str">
        <f t="shared" ref="R61" si="135">+IF(R60&gt;0.9,"O","X")</f>
        <v>O</v>
      </c>
      <c r="S61" s="16" t="str">
        <f t="shared" ref="S61" si="136">+IF(S60&gt;0.9,"O","X")</f>
        <v>O</v>
      </c>
      <c r="T61" s="16" t="str">
        <f t="shared" ref="T61" si="137">+IF(T60&gt;0.9,"O","X")</f>
        <v>O</v>
      </c>
      <c r="U61" s="16" t="str">
        <f t="shared" ref="U61:W61" si="138">+IF(U60&gt;0.9,"O","X")</f>
        <v>O</v>
      </c>
      <c r="V61" s="16" t="str">
        <f t="shared" si="138"/>
        <v>O</v>
      </c>
      <c r="W61" s="16" t="str">
        <f t="shared" si="138"/>
        <v>O</v>
      </c>
      <c r="X61" s="16" t="str">
        <f t="shared" ref="X61:AD61" si="139">+IF(X60&gt;0.9,"O","X")</f>
        <v>O</v>
      </c>
      <c r="Y61" s="16" t="str">
        <f t="shared" si="139"/>
        <v>O</v>
      </c>
      <c r="Z61" s="16" t="str">
        <f t="shared" si="139"/>
        <v>O</v>
      </c>
      <c r="AA61" s="16" t="str">
        <f t="shared" si="139"/>
        <v>O</v>
      </c>
      <c r="AB61" s="16" t="str">
        <f t="shared" si="139"/>
        <v>O</v>
      </c>
      <c r="AC61" s="16" t="str">
        <f t="shared" si="139"/>
        <v>O</v>
      </c>
      <c r="AD61" s="16" t="str">
        <f t="shared" si="139"/>
        <v>O</v>
      </c>
      <c r="AE61" s="16" t="str">
        <f t="shared" ref="AE61:AF61" si="140">+IF(AE60&gt;0.9,"O","X")</f>
        <v>O</v>
      </c>
      <c r="AF61" s="16" t="str">
        <f t="shared" si="140"/>
        <v>O</v>
      </c>
    </row>
    <row r="63" spans="17:32" x14ac:dyDescent="0.3">
      <c r="Q63" s="22">
        <f>+Q38/P38</f>
        <v>0.90196078431372551</v>
      </c>
      <c r="R63" s="22">
        <f t="shared" ref="R63:AF63" si="141">+R38/Q38</f>
        <v>0.90070505287896596</v>
      </c>
      <c r="S63" s="22">
        <f t="shared" si="141"/>
        <v>0.90150032615786035</v>
      </c>
      <c r="T63" s="22">
        <f t="shared" si="141"/>
        <v>0.90303907380607817</v>
      </c>
      <c r="U63" s="22">
        <f t="shared" si="141"/>
        <v>0.90144230769230771</v>
      </c>
      <c r="V63" s="22">
        <f t="shared" si="141"/>
        <v>0.90222222222222226</v>
      </c>
      <c r="W63" s="22">
        <f t="shared" si="141"/>
        <v>0.9044334975369458</v>
      </c>
      <c r="X63" s="22">
        <f t="shared" si="141"/>
        <v>0.9041394335511983</v>
      </c>
      <c r="Y63" s="22">
        <f t="shared" si="141"/>
        <v>0.90361445783132532</v>
      </c>
      <c r="Z63" s="22">
        <f t="shared" si="141"/>
        <v>0.90400000000000003</v>
      </c>
      <c r="AA63" s="22">
        <f t="shared" si="141"/>
        <v>0.90412979351032452</v>
      </c>
      <c r="AB63" s="22">
        <f t="shared" si="141"/>
        <v>0.90538336052202284</v>
      </c>
      <c r="AC63" s="22">
        <f t="shared" si="141"/>
        <v>0.90450450450450448</v>
      </c>
      <c r="AD63" s="22">
        <f t="shared" si="141"/>
        <v>0.9083665338645418</v>
      </c>
      <c r="AE63" s="22">
        <f t="shared" si="141"/>
        <v>0.90789473684210531</v>
      </c>
      <c r="AF63" s="22">
        <f t="shared" si="141"/>
        <v>0.98309178743961356</v>
      </c>
    </row>
    <row r="64" spans="17:32" x14ac:dyDescent="0.3">
      <c r="Q64" s="16" t="str">
        <f t="shared" ref="Q64:AF64" si="142">+IF(Q63&gt;0.9,"O","X")</f>
        <v>O</v>
      </c>
      <c r="R64" s="16" t="str">
        <f t="shared" si="142"/>
        <v>O</v>
      </c>
      <c r="S64" s="16" t="str">
        <f t="shared" si="142"/>
        <v>O</v>
      </c>
      <c r="T64" s="16" t="str">
        <f t="shared" si="142"/>
        <v>O</v>
      </c>
      <c r="U64" s="16" t="str">
        <f t="shared" si="142"/>
        <v>O</v>
      </c>
      <c r="V64" s="16" t="str">
        <f t="shared" si="142"/>
        <v>O</v>
      </c>
      <c r="W64" s="16" t="str">
        <f t="shared" si="142"/>
        <v>O</v>
      </c>
      <c r="X64" s="16" t="str">
        <f t="shared" si="142"/>
        <v>O</v>
      </c>
      <c r="Y64" s="16" t="str">
        <f t="shared" si="142"/>
        <v>O</v>
      </c>
      <c r="Z64" s="16" t="str">
        <f t="shared" si="142"/>
        <v>O</v>
      </c>
      <c r="AA64" s="16" t="str">
        <f t="shared" si="142"/>
        <v>O</v>
      </c>
      <c r="AB64" s="16" t="str">
        <f t="shared" si="142"/>
        <v>O</v>
      </c>
      <c r="AC64" s="16" t="str">
        <f t="shared" si="142"/>
        <v>O</v>
      </c>
      <c r="AD64" s="16" t="str">
        <f t="shared" si="142"/>
        <v>O</v>
      </c>
      <c r="AE64" s="16" t="str">
        <f t="shared" si="142"/>
        <v>O</v>
      </c>
      <c r="AF64" s="16" t="str">
        <f t="shared" si="142"/>
        <v>O</v>
      </c>
    </row>
  </sheetData>
  <mergeCells count="10">
    <mergeCell ref="N22:N25"/>
    <mergeCell ref="N26:N29"/>
    <mergeCell ref="N30:N33"/>
    <mergeCell ref="N34:N37"/>
    <mergeCell ref="N38:O38"/>
    <mergeCell ref="B4:C4"/>
    <mergeCell ref="B5:B10"/>
    <mergeCell ref="N14:N17"/>
    <mergeCell ref="N18:N21"/>
    <mergeCell ref="N13:O1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16"/>
  <sheetViews>
    <sheetView topLeftCell="Q1" workbookViewId="0">
      <selection activeCell="X11" sqref="X11:AF16"/>
    </sheetView>
  </sheetViews>
  <sheetFormatPr defaultRowHeight="16.5" x14ac:dyDescent="0.3"/>
  <cols>
    <col min="6" max="6" width="13" bestFit="1" customWidth="1"/>
    <col min="7" max="7" width="19.25" bestFit="1" customWidth="1"/>
    <col min="8" max="8" width="18.625" bestFit="1" customWidth="1"/>
    <col min="9" max="9" width="14.75" bestFit="1" customWidth="1"/>
    <col min="10" max="10" width="23.625" bestFit="1" customWidth="1"/>
    <col min="11" max="11" width="11.875" bestFit="1" customWidth="1"/>
    <col min="12" max="12" width="13" bestFit="1" customWidth="1"/>
    <col min="13" max="13" width="12.625" bestFit="1" customWidth="1"/>
    <col min="14" max="30" width="13" bestFit="1" customWidth="1"/>
    <col min="31" max="32" width="11.875" bestFit="1" customWidth="1"/>
  </cols>
  <sheetData>
    <row r="3" spans="1:33" x14ac:dyDescent="0.3">
      <c r="A3" s="25" t="s">
        <v>64</v>
      </c>
      <c r="B3" s="43" t="s">
        <v>65</v>
      </c>
      <c r="C3" s="43"/>
      <c r="D3" s="36" t="s">
        <v>66</v>
      </c>
      <c r="E3" s="36" t="s">
        <v>67</v>
      </c>
      <c r="F3" s="36" t="s">
        <v>45</v>
      </c>
      <c r="G3" s="36" t="s">
        <v>68</v>
      </c>
      <c r="H3" s="36" t="s">
        <v>69</v>
      </c>
      <c r="I3" s="3" t="s">
        <v>27</v>
      </c>
      <c r="J3" s="27" t="s">
        <v>70</v>
      </c>
      <c r="K3" s="36" t="s">
        <v>71</v>
      </c>
      <c r="L3" s="36" t="s">
        <v>72</v>
      </c>
      <c r="M3" s="3" t="s">
        <v>73</v>
      </c>
      <c r="N3" s="25" t="s">
        <v>74</v>
      </c>
      <c r="O3" s="13" t="s">
        <v>75</v>
      </c>
      <c r="P3" s="25" t="s">
        <v>76</v>
      </c>
      <c r="Q3" s="25" t="s">
        <v>30</v>
      </c>
      <c r="R3" s="25" t="s">
        <v>77</v>
      </c>
      <c r="S3" s="25" t="s">
        <v>78</v>
      </c>
      <c r="T3" s="25" t="s">
        <v>79</v>
      </c>
      <c r="U3" s="25" t="s">
        <v>80</v>
      </c>
      <c r="V3" s="25" t="s">
        <v>35</v>
      </c>
      <c r="W3" s="25" t="s">
        <v>36</v>
      </c>
      <c r="X3" s="25" t="s">
        <v>39</v>
      </c>
      <c r="Y3" s="25" t="s">
        <v>40</v>
      </c>
      <c r="Z3" s="25" t="s">
        <v>41</v>
      </c>
      <c r="AA3" s="25" t="s">
        <v>42</v>
      </c>
      <c r="AB3" s="25" t="s">
        <v>43</v>
      </c>
      <c r="AC3" s="25" t="s">
        <v>51</v>
      </c>
      <c r="AD3" s="25" t="s">
        <v>44</v>
      </c>
      <c r="AE3" s="25" t="s">
        <v>81</v>
      </c>
      <c r="AF3" s="25" t="s">
        <v>82</v>
      </c>
    </row>
    <row r="4" spans="1:33" ht="33" customHeight="1" x14ac:dyDescent="0.3">
      <c r="A4" s="25">
        <v>1</v>
      </c>
      <c r="B4" s="44" t="s">
        <v>83</v>
      </c>
      <c r="C4" s="11" t="s">
        <v>10</v>
      </c>
      <c r="D4" s="32">
        <v>49.156700000000001</v>
      </c>
      <c r="E4" s="11">
        <v>9288866.0141954198</v>
      </c>
      <c r="F4" s="1">
        <v>456610000</v>
      </c>
      <c r="G4" s="1">
        <v>381269350</v>
      </c>
      <c r="H4" s="1">
        <v>198625350.00000003</v>
      </c>
      <c r="I4" s="1">
        <v>310000000</v>
      </c>
      <c r="J4" s="28">
        <v>0.67891636188432136</v>
      </c>
      <c r="K4" s="1">
        <v>93000000</v>
      </c>
      <c r="L4" s="1">
        <v>217000000</v>
      </c>
      <c r="M4" s="1">
        <v>21700000</v>
      </c>
      <c r="N4" s="1">
        <v>331700000</v>
      </c>
      <c r="O4" s="26">
        <v>456610000</v>
      </c>
      <c r="P4" s="14">
        <v>457000000</v>
      </c>
      <c r="Q4" s="14">
        <v>412000000</v>
      </c>
      <c r="R4" s="14">
        <v>371000000</v>
      </c>
      <c r="S4" s="14">
        <v>334000000</v>
      </c>
      <c r="T4" s="14">
        <v>301000000</v>
      </c>
      <c r="U4" s="14">
        <v>271000000</v>
      </c>
      <c r="V4" s="14">
        <v>244000000</v>
      </c>
      <c r="W4" s="14">
        <v>220000000</v>
      </c>
      <c r="X4" s="14">
        <v>199000000</v>
      </c>
      <c r="Y4" s="14">
        <v>180000000</v>
      </c>
      <c r="Z4" s="14">
        <v>163000000</v>
      </c>
      <c r="AA4" s="14">
        <v>147000000</v>
      </c>
      <c r="AB4" s="14">
        <v>133000000</v>
      </c>
      <c r="AC4" s="14">
        <v>120000000</v>
      </c>
      <c r="AD4" s="14">
        <v>109000000</v>
      </c>
      <c r="AE4" s="14">
        <v>99000000</v>
      </c>
      <c r="AF4" s="14">
        <v>97000000</v>
      </c>
      <c r="AG4" s="29">
        <v>0.78756488031361549</v>
      </c>
    </row>
    <row r="5" spans="1:33" ht="33" x14ac:dyDescent="0.3">
      <c r="A5" s="25">
        <v>2</v>
      </c>
      <c r="B5" s="44"/>
      <c r="C5" s="11" t="s">
        <v>11</v>
      </c>
      <c r="D5" s="32">
        <v>48.564500000000002</v>
      </c>
      <c r="E5" s="11">
        <v>8695446.262187399</v>
      </c>
      <c r="F5" s="1">
        <v>422290000</v>
      </c>
      <c r="G5" s="1">
        <v>352612150</v>
      </c>
      <c r="H5" s="1">
        <v>183696150.00000003</v>
      </c>
      <c r="I5" s="1">
        <v>307000000</v>
      </c>
      <c r="J5" s="28">
        <v>0.72698856236235765</v>
      </c>
      <c r="K5" s="1">
        <v>92100000</v>
      </c>
      <c r="L5" s="1">
        <v>214900000</v>
      </c>
      <c r="M5" s="1">
        <v>21490000</v>
      </c>
      <c r="N5" s="1">
        <v>328490000</v>
      </c>
      <c r="O5" s="26">
        <v>422290000</v>
      </c>
      <c r="P5" s="14">
        <v>423000000</v>
      </c>
      <c r="Q5" s="14">
        <v>381000000</v>
      </c>
      <c r="R5" s="14">
        <v>343000000</v>
      </c>
      <c r="S5" s="14">
        <v>309000000</v>
      </c>
      <c r="T5" s="14">
        <v>279000000</v>
      </c>
      <c r="U5" s="14">
        <v>252000000</v>
      </c>
      <c r="V5" s="14">
        <v>227000000</v>
      </c>
      <c r="W5" s="14">
        <v>205000000</v>
      </c>
      <c r="X5" s="14">
        <v>185000000</v>
      </c>
      <c r="Y5" s="14">
        <v>167000000</v>
      </c>
      <c r="Z5" s="14">
        <v>151000000</v>
      </c>
      <c r="AA5" s="14">
        <v>136000000</v>
      </c>
      <c r="AB5" s="14">
        <v>123000000</v>
      </c>
      <c r="AC5" s="14">
        <v>111000000</v>
      </c>
      <c r="AD5" s="14">
        <v>100000000</v>
      </c>
      <c r="AE5" s="14">
        <v>91000000</v>
      </c>
      <c r="AF5" s="14">
        <v>90000000</v>
      </c>
      <c r="AG5" s="29">
        <v>0.78687631722276163</v>
      </c>
    </row>
    <row r="6" spans="1:33" ht="33" x14ac:dyDescent="0.3">
      <c r="A6" s="25">
        <v>3</v>
      </c>
      <c r="B6" s="44"/>
      <c r="C6" s="11" t="s">
        <v>12</v>
      </c>
      <c r="D6" s="32">
        <v>26.541499999999999</v>
      </c>
      <c r="E6" s="11">
        <v>8023661.0590961324</v>
      </c>
      <c r="F6" s="1">
        <v>212960000</v>
      </c>
      <c r="G6" s="1">
        <v>177821600</v>
      </c>
      <c r="H6" s="1">
        <v>92637600.000000015</v>
      </c>
      <c r="I6" s="1">
        <v>168000000</v>
      </c>
      <c r="J6" s="28">
        <v>0.78888054094665661</v>
      </c>
      <c r="K6" s="1">
        <v>50400000</v>
      </c>
      <c r="L6" s="1">
        <v>117599999.99999999</v>
      </c>
      <c r="M6" s="1">
        <v>11760000</v>
      </c>
      <c r="N6" s="1">
        <v>179760000</v>
      </c>
      <c r="O6" s="26">
        <v>212960000</v>
      </c>
      <c r="P6" s="14">
        <v>213000000</v>
      </c>
      <c r="Q6" s="14">
        <v>192000000</v>
      </c>
      <c r="R6" s="14">
        <v>173000000</v>
      </c>
      <c r="S6" s="14">
        <v>156000000</v>
      </c>
      <c r="T6" s="14">
        <v>141000000</v>
      </c>
      <c r="U6" s="14">
        <v>127000000</v>
      </c>
      <c r="V6" s="14">
        <v>115000000</v>
      </c>
      <c r="W6" s="14">
        <v>104000000</v>
      </c>
      <c r="X6" s="14">
        <v>94000000</v>
      </c>
      <c r="Y6" s="14">
        <v>85000000</v>
      </c>
      <c r="Z6" s="14">
        <v>77000000</v>
      </c>
      <c r="AA6" s="14">
        <v>70000000</v>
      </c>
      <c r="AB6" s="14">
        <v>64000000</v>
      </c>
      <c r="AC6" s="14">
        <v>58000000</v>
      </c>
      <c r="AD6" s="14">
        <v>53000000</v>
      </c>
      <c r="AE6" s="14">
        <v>48000000</v>
      </c>
      <c r="AF6" s="14">
        <v>47000000</v>
      </c>
      <c r="AG6" s="29">
        <v>0.77930127723516152</v>
      </c>
    </row>
    <row r="7" spans="1:33" ht="33" x14ac:dyDescent="0.3">
      <c r="A7" s="25">
        <v>4</v>
      </c>
      <c r="B7" s="44"/>
      <c r="C7" s="11" t="s">
        <v>13</v>
      </c>
      <c r="D7" s="32">
        <v>31.452999999999999</v>
      </c>
      <c r="E7" s="11">
        <v>8225606.4604330268</v>
      </c>
      <c r="F7" s="1">
        <v>258720000</v>
      </c>
      <c r="G7" s="1">
        <v>216031200</v>
      </c>
      <c r="H7" s="1">
        <v>112543200.00000001</v>
      </c>
      <c r="I7" s="1">
        <v>199000000</v>
      </c>
      <c r="J7" s="28">
        <v>0.7691713048855906</v>
      </c>
      <c r="K7" s="1">
        <v>59700000</v>
      </c>
      <c r="L7" s="1">
        <v>139300000</v>
      </c>
      <c r="M7" s="1">
        <v>13930000</v>
      </c>
      <c r="N7" s="1">
        <v>212930000</v>
      </c>
      <c r="O7" s="26">
        <v>258720000</v>
      </c>
      <c r="P7" s="14">
        <v>259000000</v>
      </c>
      <c r="Q7" s="14">
        <v>234000000</v>
      </c>
      <c r="R7" s="14">
        <v>211000000</v>
      </c>
      <c r="S7" s="14">
        <v>190000000</v>
      </c>
      <c r="T7" s="14">
        <v>172000000</v>
      </c>
      <c r="U7" s="14">
        <v>155000000</v>
      </c>
      <c r="V7" s="14">
        <v>140000000</v>
      </c>
      <c r="W7" s="14">
        <v>127000000</v>
      </c>
      <c r="X7" s="14">
        <v>115000000</v>
      </c>
      <c r="Y7" s="14">
        <v>104000000</v>
      </c>
      <c r="Z7" s="14">
        <v>94000000</v>
      </c>
      <c r="AA7" s="14">
        <v>85000000</v>
      </c>
      <c r="AB7" s="14">
        <v>77000000</v>
      </c>
      <c r="AC7" s="14">
        <v>70000000</v>
      </c>
      <c r="AD7" s="14">
        <v>64000000</v>
      </c>
      <c r="AE7" s="14">
        <v>58000000</v>
      </c>
      <c r="AF7" s="14">
        <v>57000000</v>
      </c>
      <c r="AG7" s="29">
        <v>0.7796846011131725</v>
      </c>
    </row>
    <row r="8" spans="1:33" ht="33" x14ac:dyDescent="0.3">
      <c r="A8" s="25">
        <v>5</v>
      </c>
      <c r="B8" s="44"/>
      <c r="C8" s="11" t="s">
        <v>23</v>
      </c>
      <c r="D8" s="32">
        <v>33.712200000000003</v>
      </c>
      <c r="E8" s="11">
        <v>8222542.5810240796</v>
      </c>
      <c r="F8" s="1">
        <v>277200000</v>
      </c>
      <c r="G8" s="1">
        <v>231462000</v>
      </c>
      <c r="H8" s="1">
        <v>120582000.00000001</v>
      </c>
      <c r="I8" s="1">
        <v>213000000</v>
      </c>
      <c r="J8" s="28">
        <v>0.76839826839826841</v>
      </c>
      <c r="K8" s="1">
        <v>63900000</v>
      </c>
      <c r="L8" s="1">
        <v>149100000</v>
      </c>
      <c r="M8" s="1">
        <v>14910000</v>
      </c>
      <c r="N8" s="1">
        <v>227910000</v>
      </c>
      <c r="O8" s="26">
        <v>277200000</v>
      </c>
      <c r="P8" s="14">
        <v>278000000</v>
      </c>
      <c r="Q8" s="14">
        <v>251000000</v>
      </c>
      <c r="R8" s="14">
        <v>226000000</v>
      </c>
      <c r="S8" s="14">
        <v>204000000</v>
      </c>
      <c r="T8" s="14">
        <v>184000000</v>
      </c>
      <c r="U8" s="14">
        <v>166000000</v>
      </c>
      <c r="V8" s="14">
        <v>150000000</v>
      </c>
      <c r="W8" s="14">
        <v>136000000</v>
      </c>
      <c r="X8" s="14">
        <v>123000000</v>
      </c>
      <c r="Y8" s="14">
        <v>111000000</v>
      </c>
      <c r="Z8" s="14">
        <v>100000000</v>
      </c>
      <c r="AA8" s="14">
        <v>91000000</v>
      </c>
      <c r="AB8" s="14">
        <v>82000000</v>
      </c>
      <c r="AC8" s="14">
        <v>74000000</v>
      </c>
      <c r="AD8" s="14">
        <v>67000000</v>
      </c>
      <c r="AE8" s="14">
        <v>61000000</v>
      </c>
      <c r="AF8" s="14">
        <v>60000000</v>
      </c>
      <c r="AG8" s="29">
        <v>0.78354978354978355</v>
      </c>
    </row>
    <row r="9" spans="1:33" ht="33" x14ac:dyDescent="0.3">
      <c r="A9" s="25">
        <v>6</v>
      </c>
      <c r="B9" s="44"/>
      <c r="C9" s="11" t="s">
        <v>84</v>
      </c>
      <c r="D9" s="32">
        <v>33.712200000000003</v>
      </c>
      <c r="E9" s="11">
        <v>7599326.0600020168</v>
      </c>
      <c r="F9" s="1">
        <v>256190000</v>
      </c>
      <c r="G9" s="1">
        <v>213918650</v>
      </c>
      <c r="H9" s="1">
        <v>111442650.00000001</v>
      </c>
      <c r="I9" s="1">
        <v>213000000</v>
      </c>
      <c r="J9" s="28">
        <v>0.83141418478473006</v>
      </c>
      <c r="K9" s="1">
        <v>63900000</v>
      </c>
      <c r="L9" s="1">
        <v>149100000</v>
      </c>
      <c r="M9" s="1">
        <v>14910000</v>
      </c>
      <c r="N9" s="1">
        <v>227910000</v>
      </c>
      <c r="O9" s="26">
        <v>256190000</v>
      </c>
      <c r="P9" s="14">
        <v>257000000</v>
      </c>
      <c r="Q9" s="14">
        <v>232000000</v>
      </c>
      <c r="R9" s="14">
        <v>209000000</v>
      </c>
      <c r="S9" s="14">
        <v>189000000</v>
      </c>
      <c r="T9" s="14">
        <v>171000000</v>
      </c>
      <c r="U9" s="14">
        <v>154000000</v>
      </c>
      <c r="V9" s="14">
        <v>139000000</v>
      </c>
      <c r="W9" s="14">
        <v>126000000</v>
      </c>
      <c r="X9" s="14">
        <v>114000000</v>
      </c>
      <c r="Y9" s="14">
        <v>103000000</v>
      </c>
      <c r="Z9" s="14">
        <v>93000000</v>
      </c>
      <c r="AA9" s="14">
        <v>84000000</v>
      </c>
      <c r="AB9" s="14">
        <v>76000000</v>
      </c>
      <c r="AC9" s="14">
        <v>69000000</v>
      </c>
      <c r="AD9" s="14">
        <v>63000000</v>
      </c>
      <c r="AE9" s="14">
        <v>57000000</v>
      </c>
      <c r="AF9" s="14">
        <v>56000000</v>
      </c>
      <c r="AG9" s="29">
        <v>0.78141223310824004</v>
      </c>
    </row>
    <row r="11" spans="1:33" x14ac:dyDescent="0.3">
      <c r="I11">
        <f t="shared" ref="I11" si="0">+I4/1000</f>
        <v>310000</v>
      </c>
      <c r="O11">
        <f t="shared" ref="O11:O16" si="1">+O4/1000</f>
        <v>456610</v>
      </c>
      <c r="P11">
        <f t="shared" ref="P11:AF11" si="2">+P4/1000</f>
        <v>457000</v>
      </c>
      <c r="Q11">
        <f t="shared" si="2"/>
        <v>412000</v>
      </c>
      <c r="R11">
        <f t="shared" si="2"/>
        <v>371000</v>
      </c>
      <c r="S11">
        <f t="shared" si="2"/>
        <v>334000</v>
      </c>
      <c r="T11">
        <f t="shared" si="2"/>
        <v>301000</v>
      </c>
      <c r="U11">
        <f t="shared" si="2"/>
        <v>271000</v>
      </c>
      <c r="V11">
        <f t="shared" si="2"/>
        <v>244000</v>
      </c>
      <c r="W11">
        <f t="shared" si="2"/>
        <v>220000</v>
      </c>
      <c r="X11">
        <f t="shared" si="2"/>
        <v>199000</v>
      </c>
      <c r="Y11">
        <f t="shared" si="2"/>
        <v>180000</v>
      </c>
      <c r="Z11">
        <f t="shared" si="2"/>
        <v>163000</v>
      </c>
      <c r="AA11">
        <f t="shared" si="2"/>
        <v>147000</v>
      </c>
      <c r="AB11">
        <f t="shared" si="2"/>
        <v>133000</v>
      </c>
      <c r="AC11">
        <f t="shared" si="2"/>
        <v>120000</v>
      </c>
      <c r="AD11">
        <f t="shared" si="2"/>
        <v>109000</v>
      </c>
      <c r="AE11">
        <f t="shared" si="2"/>
        <v>99000</v>
      </c>
      <c r="AF11">
        <f t="shared" si="2"/>
        <v>97000</v>
      </c>
    </row>
    <row r="12" spans="1:33" x14ac:dyDescent="0.3">
      <c r="I12">
        <f t="shared" ref="I12" si="3">+I5/1000</f>
        <v>307000</v>
      </c>
      <c r="O12">
        <f t="shared" si="1"/>
        <v>422290</v>
      </c>
      <c r="P12">
        <f t="shared" ref="P12:AF12" si="4">+P5/1000</f>
        <v>423000</v>
      </c>
      <c r="Q12">
        <f t="shared" si="4"/>
        <v>381000</v>
      </c>
      <c r="R12">
        <f t="shared" si="4"/>
        <v>343000</v>
      </c>
      <c r="S12">
        <f t="shared" si="4"/>
        <v>309000</v>
      </c>
      <c r="T12">
        <f t="shared" si="4"/>
        <v>279000</v>
      </c>
      <c r="U12">
        <f t="shared" si="4"/>
        <v>252000</v>
      </c>
      <c r="V12">
        <f t="shared" si="4"/>
        <v>227000</v>
      </c>
      <c r="W12">
        <f t="shared" si="4"/>
        <v>205000</v>
      </c>
      <c r="X12">
        <f t="shared" si="4"/>
        <v>185000</v>
      </c>
      <c r="Y12">
        <f t="shared" si="4"/>
        <v>167000</v>
      </c>
      <c r="Z12">
        <f t="shared" si="4"/>
        <v>151000</v>
      </c>
      <c r="AA12">
        <f t="shared" si="4"/>
        <v>136000</v>
      </c>
      <c r="AB12">
        <f t="shared" si="4"/>
        <v>123000</v>
      </c>
      <c r="AC12">
        <f t="shared" si="4"/>
        <v>111000</v>
      </c>
      <c r="AD12">
        <f t="shared" si="4"/>
        <v>100000</v>
      </c>
      <c r="AE12">
        <f t="shared" si="4"/>
        <v>91000</v>
      </c>
      <c r="AF12">
        <f t="shared" si="4"/>
        <v>90000</v>
      </c>
    </row>
    <row r="13" spans="1:33" x14ac:dyDescent="0.3">
      <c r="I13">
        <f t="shared" ref="I13" si="5">+I6/1000</f>
        <v>168000</v>
      </c>
      <c r="O13">
        <f t="shared" si="1"/>
        <v>212960</v>
      </c>
      <c r="P13">
        <f t="shared" ref="P13:AF13" si="6">+P6/1000</f>
        <v>213000</v>
      </c>
      <c r="Q13">
        <f t="shared" si="6"/>
        <v>192000</v>
      </c>
      <c r="R13">
        <f t="shared" si="6"/>
        <v>173000</v>
      </c>
      <c r="S13">
        <f t="shared" si="6"/>
        <v>156000</v>
      </c>
      <c r="T13">
        <f t="shared" si="6"/>
        <v>141000</v>
      </c>
      <c r="U13">
        <f t="shared" si="6"/>
        <v>127000</v>
      </c>
      <c r="V13">
        <f t="shared" si="6"/>
        <v>115000</v>
      </c>
      <c r="W13">
        <f t="shared" si="6"/>
        <v>104000</v>
      </c>
      <c r="X13">
        <f t="shared" si="6"/>
        <v>94000</v>
      </c>
      <c r="Y13">
        <f t="shared" si="6"/>
        <v>85000</v>
      </c>
      <c r="Z13">
        <f t="shared" si="6"/>
        <v>77000</v>
      </c>
      <c r="AA13">
        <f t="shared" si="6"/>
        <v>70000</v>
      </c>
      <c r="AB13">
        <f t="shared" si="6"/>
        <v>64000</v>
      </c>
      <c r="AC13">
        <f t="shared" si="6"/>
        <v>58000</v>
      </c>
      <c r="AD13">
        <f t="shared" si="6"/>
        <v>53000</v>
      </c>
      <c r="AE13">
        <f t="shared" si="6"/>
        <v>48000</v>
      </c>
      <c r="AF13">
        <f t="shared" si="6"/>
        <v>47000</v>
      </c>
    </row>
    <row r="14" spans="1:33" x14ac:dyDescent="0.3">
      <c r="I14">
        <f t="shared" ref="I14" si="7">+I7/1000</f>
        <v>199000</v>
      </c>
      <c r="O14">
        <f t="shared" si="1"/>
        <v>258720</v>
      </c>
      <c r="P14">
        <f t="shared" ref="P14:AF14" si="8">+P7/1000</f>
        <v>259000</v>
      </c>
      <c r="Q14">
        <f t="shared" si="8"/>
        <v>234000</v>
      </c>
      <c r="R14">
        <f t="shared" si="8"/>
        <v>211000</v>
      </c>
      <c r="S14">
        <f t="shared" si="8"/>
        <v>190000</v>
      </c>
      <c r="T14">
        <f t="shared" si="8"/>
        <v>172000</v>
      </c>
      <c r="U14">
        <f t="shared" si="8"/>
        <v>155000</v>
      </c>
      <c r="V14">
        <f t="shared" si="8"/>
        <v>140000</v>
      </c>
      <c r="W14">
        <f t="shared" si="8"/>
        <v>127000</v>
      </c>
      <c r="X14">
        <f t="shared" si="8"/>
        <v>115000</v>
      </c>
      <c r="Y14">
        <f t="shared" si="8"/>
        <v>104000</v>
      </c>
      <c r="Z14">
        <f t="shared" si="8"/>
        <v>94000</v>
      </c>
      <c r="AA14">
        <f t="shared" si="8"/>
        <v>85000</v>
      </c>
      <c r="AB14">
        <f t="shared" si="8"/>
        <v>77000</v>
      </c>
      <c r="AC14">
        <f t="shared" si="8"/>
        <v>70000</v>
      </c>
      <c r="AD14">
        <f t="shared" si="8"/>
        <v>64000</v>
      </c>
      <c r="AE14">
        <f t="shared" si="8"/>
        <v>58000</v>
      </c>
      <c r="AF14">
        <f t="shared" si="8"/>
        <v>57000</v>
      </c>
    </row>
    <row r="15" spans="1:33" x14ac:dyDescent="0.3">
      <c r="I15">
        <f t="shared" ref="I15" si="9">+I8/1000</f>
        <v>213000</v>
      </c>
      <c r="O15">
        <f t="shared" si="1"/>
        <v>277200</v>
      </c>
      <c r="P15">
        <f t="shared" ref="P15:AF15" si="10">+P8/1000</f>
        <v>278000</v>
      </c>
      <c r="Q15">
        <f t="shared" si="10"/>
        <v>251000</v>
      </c>
      <c r="R15">
        <f t="shared" si="10"/>
        <v>226000</v>
      </c>
      <c r="S15">
        <f t="shared" si="10"/>
        <v>204000</v>
      </c>
      <c r="T15">
        <f t="shared" si="10"/>
        <v>184000</v>
      </c>
      <c r="U15">
        <f t="shared" si="10"/>
        <v>166000</v>
      </c>
      <c r="V15">
        <f t="shared" si="10"/>
        <v>150000</v>
      </c>
      <c r="W15">
        <f t="shared" si="10"/>
        <v>136000</v>
      </c>
      <c r="X15">
        <f t="shared" si="10"/>
        <v>123000</v>
      </c>
      <c r="Y15">
        <f t="shared" si="10"/>
        <v>111000</v>
      </c>
      <c r="Z15">
        <f t="shared" si="10"/>
        <v>100000</v>
      </c>
      <c r="AA15">
        <f t="shared" si="10"/>
        <v>91000</v>
      </c>
      <c r="AB15">
        <f t="shared" si="10"/>
        <v>82000</v>
      </c>
      <c r="AC15">
        <f t="shared" si="10"/>
        <v>74000</v>
      </c>
      <c r="AD15">
        <f t="shared" si="10"/>
        <v>67000</v>
      </c>
      <c r="AE15">
        <f t="shared" si="10"/>
        <v>61000</v>
      </c>
      <c r="AF15">
        <f t="shared" si="10"/>
        <v>60000</v>
      </c>
    </row>
    <row r="16" spans="1:33" x14ac:dyDescent="0.3">
      <c r="I16">
        <f t="shared" ref="I16" si="11">+I9/1000</f>
        <v>213000</v>
      </c>
      <c r="O16">
        <f t="shared" si="1"/>
        <v>256190</v>
      </c>
      <c r="P16">
        <f t="shared" ref="P16:AF16" si="12">+P9/1000</f>
        <v>257000</v>
      </c>
      <c r="Q16">
        <f t="shared" si="12"/>
        <v>232000</v>
      </c>
      <c r="R16">
        <f t="shared" si="12"/>
        <v>209000</v>
      </c>
      <c r="S16">
        <f t="shared" si="12"/>
        <v>189000</v>
      </c>
      <c r="T16">
        <f t="shared" si="12"/>
        <v>171000</v>
      </c>
      <c r="U16">
        <f t="shared" si="12"/>
        <v>154000</v>
      </c>
      <c r="V16">
        <f t="shared" si="12"/>
        <v>139000</v>
      </c>
      <c r="W16">
        <f t="shared" si="12"/>
        <v>126000</v>
      </c>
      <c r="X16">
        <f t="shared" si="12"/>
        <v>114000</v>
      </c>
      <c r="Y16">
        <f t="shared" si="12"/>
        <v>103000</v>
      </c>
      <c r="Z16">
        <f t="shared" si="12"/>
        <v>93000</v>
      </c>
      <c r="AA16">
        <f t="shared" si="12"/>
        <v>84000</v>
      </c>
      <c r="AB16">
        <f t="shared" si="12"/>
        <v>76000</v>
      </c>
      <c r="AC16">
        <f t="shared" si="12"/>
        <v>69000</v>
      </c>
      <c r="AD16">
        <f t="shared" si="12"/>
        <v>63000</v>
      </c>
      <c r="AE16">
        <f t="shared" si="12"/>
        <v>57000</v>
      </c>
      <c r="AF16">
        <f t="shared" si="12"/>
        <v>56000</v>
      </c>
    </row>
  </sheetData>
  <mergeCells count="2">
    <mergeCell ref="B3:C3"/>
    <mergeCell ref="B4:B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진성준</dc:creator>
  <cp:lastModifiedBy>dts</cp:lastModifiedBy>
  <dcterms:created xsi:type="dcterms:W3CDTF">2022-06-12T13:04:49Z</dcterms:created>
  <dcterms:modified xsi:type="dcterms:W3CDTF">2025-12-26T00:19:53Z</dcterms:modified>
</cp:coreProperties>
</file>