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특별사업5팀(2026)-공용\4.진행사업\3.담보신탁\34. 관악농협 신우지점(관악농협 신대림지점)\2. 경기도 화성시 석우동 3-2번지 우석로드스타 담보신탁\6. 313호 310호 임단기\★공매\3차\2. 진행\"/>
    </mc:Choice>
  </mc:AlternateContent>
  <xr:revisionPtr revIDLastSave="0" documentId="13_ncr:1_{DECAD2A1-0970-47E8-A5CC-1B636BB73E2B}" xr6:coauthVersionLast="36" xr6:coauthVersionMax="36" xr10:uidLastSave="{00000000-0000-0000-0000-000000000000}"/>
  <bookViews>
    <workbookView xWindow="3525" yWindow="3315" windowWidth="21600" windowHeight="11385" xr2:uid="{00000000-000D-0000-FFFF-FFFF00000000}"/>
  </bookViews>
  <sheets>
    <sheet name="Sheet1" sheetId="1" r:id="rId1"/>
  </sheets>
  <definedNames>
    <definedName name="_xlnm._FilterDatabase" localSheetId="0" hidden="1">Sheet1!$A$2:$M$3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1" i="1" l="1"/>
  <c r="Q21" i="1"/>
  <c r="P21" i="1"/>
  <c r="O21" i="1"/>
  <c r="N21" i="1"/>
  <c r="M21" i="1"/>
  <c r="L21" i="1"/>
  <c r="K21" i="1"/>
  <c r="J21" i="1"/>
  <c r="I21" i="1"/>
  <c r="E17" i="1"/>
  <c r="D17" i="1"/>
  <c r="Q3" i="1"/>
  <c r="P3" i="1"/>
  <c r="O3" i="1"/>
  <c r="N3" i="1"/>
  <c r="M3" i="1"/>
  <c r="L3" i="1"/>
  <c r="K3" i="1"/>
  <c r="J3" i="1"/>
  <c r="I3" i="1"/>
  <c r="I7" i="1"/>
  <c r="I12" i="1"/>
  <c r="J27" i="1"/>
  <c r="J28" i="1"/>
  <c r="J29" i="1"/>
  <c r="J30" i="1"/>
  <c r="E31" i="1" l="1"/>
  <c r="E32" i="1" s="1"/>
  <c r="E33" i="1" s="1"/>
  <c r="E34" i="1" s="1"/>
  <c r="E35" i="1" s="1"/>
  <c r="D31" i="1"/>
  <c r="D32" i="1" s="1"/>
  <c r="D33" i="1" s="1"/>
  <c r="D34" i="1" s="1"/>
  <c r="D35" i="1" s="1"/>
  <c r="G25" i="1" l="1"/>
  <c r="F25" i="1"/>
  <c r="G7" i="1"/>
  <c r="H25" i="1" l="1"/>
  <c r="G3" i="1"/>
  <c r="F7" i="1" l="1"/>
  <c r="H7" i="1" l="1"/>
  <c r="F21" i="1"/>
  <c r="F3" i="1"/>
  <c r="G21" i="1"/>
  <c r="D1" i="1" l="1"/>
  <c r="I25" i="1"/>
  <c r="E1" i="1"/>
  <c r="H3" i="1"/>
  <c r="H21" i="1"/>
  <c r="E22" i="1" l="1"/>
  <c r="D22" i="1"/>
  <c r="G22" i="1"/>
  <c r="E4" i="1"/>
  <c r="D4" i="1"/>
  <c r="G4" i="1"/>
  <c r="G33" i="1" l="1"/>
  <c r="G31" i="1"/>
  <c r="G32" i="1"/>
  <c r="G34" i="1"/>
  <c r="G35" i="1"/>
  <c r="H35" i="1" s="1"/>
  <c r="I35" i="1" s="1"/>
  <c r="H31" i="1" l="1"/>
  <c r="I31" i="1" s="1"/>
  <c r="J31" i="1" s="1"/>
  <c r="H34" i="1"/>
  <c r="I34" i="1" s="1"/>
  <c r="H33" i="1"/>
  <c r="I33" i="1" s="1"/>
  <c r="H32" i="1"/>
  <c r="I32" i="1" s="1"/>
  <c r="J33" i="1" l="1"/>
  <c r="J34" i="1"/>
  <c r="J32" i="1"/>
  <c r="J35" i="1"/>
  <c r="E13" i="1" l="1"/>
  <c r="D13" i="1"/>
  <c r="G13" i="1" l="1"/>
  <c r="E14" i="1"/>
  <c r="E15" i="1" s="1"/>
  <c r="G15" i="1" s="1"/>
  <c r="D14" i="1"/>
  <c r="D15" i="1" s="1"/>
  <c r="D16" i="1" s="1"/>
  <c r="H13" i="1"/>
  <c r="I13" i="1" s="1"/>
  <c r="G14" i="1"/>
  <c r="H14" i="1" s="1"/>
  <c r="I14" i="1" s="1"/>
  <c r="J13" i="1" l="1"/>
  <c r="J14" i="1"/>
  <c r="E16" i="1"/>
  <c r="G17" i="1" s="1"/>
  <c r="H17" i="1" s="1"/>
  <c r="I17" i="1" s="1"/>
  <c r="H15" i="1"/>
  <c r="I15" i="1" s="1"/>
  <c r="J17" i="1" l="1"/>
  <c r="R3" i="1"/>
  <c r="J15" i="1"/>
  <c r="G16" i="1"/>
  <c r="H16" i="1" s="1"/>
  <c r="I16" i="1" s="1"/>
  <c r="J16" i="1" l="1"/>
  <c r="J10" i="1"/>
  <c r="E10" i="1"/>
  <c r="G10" i="1"/>
  <c r="J9" i="1"/>
  <c r="E8" i="1"/>
  <c r="G8" i="1" s="1"/>
  <c r="J11" i="1"/>
  <c r="J12" i="1"/>
  <c r="E11" i="1"/>
  <c r="G11" i="1"/>
  <c r="D10" i="1"/>
  <c r="H10" i="1"/>
  <c r="D9" i="1"/>
  <c r="H9" i="1"/>
  <c r="E9" i="1"/>
  <c r="G9" i="1"/>
  <c r="D8" i="1"/>
  <c r="H8" i="1" s="1"/>
  <c r="D11" i="1"/>
  <c r="H11" i="1" s="1"/>
</calcChain>
</file>

<file path=xl/sharedStrings.xml><?xml version="1.0" encoding="utf-8"?>
<sst xmlns="http://schemas.openxmlformats.org/spreadsheetml/2006/main" count="75" uniqueCount="37">
  <si>
    <t>구분</t>
    <phoneticPr fontId="2" type="noConversion"/>
  </si>
  <si>
    <t>합 계</t>
    <phoneticPr fontId="2" type="noConversion"/>
  </si>
  <si>
    <t>토지</t>
    <phoneticPr fontId="2" type="noConversion"/>
  </si>
  <si>
    <t>건물</t>
    <phoneticPr fontId="2" type="noConversion"/>
  </si>
  <si>
    <t>부가가치세</t>
    <phoneticPr fontId="2" type="noConversion"/>
  </si>
  <si>
    <t>합계</t>
    <phoneticPr fontId="2" type="noConversion"/>
  </si>
  <si>
    <t>공매가격</t>
    <phoneticPr fontId="2" type="noConversion"/>
  </si>
  <si>
    <t>2차</t>
  </si>
  <si>
    <t>3차</t>
  </si>
  <si>
    <t>4차</t>
  </si>
  <si>
    <t>5차</t>
  </si>
  <si>
    <t>공매가격(2차)</t>
    <phoneticPr fontId="2" type="noConversion"/>
  </si>
  <si>
    <t>공매가격(3차)</t>
  </si>
  <si>
    <t>공매가격(4차)</t>
  </si>
  <si>
    <t>공매가격(5차)</t>
  </si>
  <si>
    <t>대상건물(등기부)</t>
    <phoneticPr fontId="2" type="noConversion"/>
  </si>
  <si>
    <t>부가가치세 합계</t>
    <phoneticPr fontId="2" type="noConversion"/>
  </si>
  <si>
    <t>부가가치세 합계</t>
    <phoneticPr fontId="2" type="noConversion"/>
  </si>
  <si>
    <t>공매가격(1차)</t>
    <phoneticPr fontId="2" type="noConversion"/>
  </si>
  <si>
    <t>감정평가 금액(감정평가법인 태백)</t>
    <phoneticPr fontId="2" type="noConversion"/>
  </si>
  <si>
    <t>공매가격(6차)</t>
  </si>
  <si>
    <t>공매가격(7차)</t>
  </si>
  <si>
    <t>공매가격(8차)</t>
  </si>
  <si>
    <t>감정평가 금액(대화감정평가법인)</t>
    <phoneticPr fontId="2" type="noConversion"/>
  </si>
  <si>
    <t>우석로드스타오피스텔 310호</t>
    <phoneticPr fontId="2" type="noConversion"/>
  </si>
  <si>
    <t>우석로드스타오피스텔 313호</t>
    <phoneticPr fontId="2" type="noConversion"/>
  </si>
  <si>
    <t>건물가 10%</t>
    <phoneticPr fontId="2" type="noConversion"/>
  </si>
  <si>
    <t>감평가</t>
    <phoneticPr fontId="2" type="noConversion"/>
  </si>
  <si>
    <t>6차</t>
  </si>
  <si>
    <t>1차</t>
    <phoneticPr fontId="2" type="noConversion"/>
  </si>
  <si>
    <t>유찰가</t>
    <phoneticPr fontId="2" type="noConversion"/>
  </si>
  <si>
    <t>7차</t>
  </si>
  <si>
    <t>8차</t>
  </si>
  <si>
    <t>9차</t>
  </si>
  <si>
    <t>10차</t>
  </si>
  <si>
    <t>공매가격(9차)</t>
  </si>
  <si>
    <t>공매가격(10차)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</si>
</sst>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);[Red]\(#,##0\)"/>
    <numFmt numFmtId="177" formatCode="_-* #,##0.000_-;\-* #,##0.000_-;_-* &quot;-&quot;_-;_-@_-"/>
    <numFmt numFmtId="178" formatCode="0.0000%"/>
  </numFmts>
  <fonts count="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41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4" xfId="1" applyNumberFormat="1" applyFont="1" applyFill="1" applyBorder="1" applyAlignment="1">
      <alignment horizontal="right" vertical="center"/>
    </xf>
    <xf numFmtId="41" fontId="0" fillId="0" borderId="5" xfId="0" applyNumberFormat="1" applyBorder="1" applyAlignment="1">
      <alignment horizontal="right" vertical="center"/>
    </xf>
    <xf numFmtId="176" fontId="0" fillId="2" borderId="4" xfId="0" applyNumberFormat="1" applyFill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 wrapText="1"/>
    </xf>
    <xf numFmtId="176" fontId="0" fillId="0" borderId="2" xfId="0" applyNumberFormat="1" applyBorder="1" applyAlignment="1">
      <alignment horizontal="center" vertical="center"/>
    </xf>
    <xf numFmtId="41" fontId="0" fillId="0" borderId="7" xfId="0" applyNumberFormat="1" applyBorder="1" applyAlignment="1">
      <alignment horizontal="center" vertical="center"/>
    </xf>
    <xf numFmtId="41" fontId="0" fillId="0" borderId="8" xfId="0" applyNumberFormat="1" applyBorder="1" applyAlignment="1">
      <alignment horizontal="right" vertical="center"/>
    </xf>
    <xf numFmtId="41" fontId="0" fillId="0" borderId="4" xfId="1" applyFont="1" applyBorder="1">
      <alignment vertical="center"/>
    </xf>
    <xf numFmtId="176" fontId="0" fillId="0" borderId="4" xfId="0" applyNumberFormat="1" applyBorder="1" applyAlignment="1">
      <alignment horizontal="center" vertical="center"/>
    </xf>
    <xf numFmtId="41" fontId="0" fillId="0" borderId="3" xfId="1" applyFont="1" applyBorder="1">
      <alignment vertical="center"/>
    </xf>
    <xf numFmtId="176" fontId="0" fillId="0" borderId="4" xfId="0" applyNumberForma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41" fontId="0" fillId="0" borderId="9" xfId="0" applyNumberFormat="1" applyBorder="1" applyAlignment="1">
      <alignment horizontal="center" vertical="center"/>
    </xf>
    <xf numFmtId="176" fontId="0" fillId="0" borderId="10" xfId="0" applyNumberFormat="1" applyFill="1" applyBorder="1" applyAlignment="1">
      <alignment horizontal="center" vertical="center" wrapText="1"/>
    </xf>
    <xf numFmtId="176" fontId="3" fillId="0" borderId="4" xfId="0" applyNumberFormat="1" applyFont="1" applyBorder="1">
      <alignment vertical="center"/>
    </xf>
    <xf numFmtId="0" fontId="0" fillId="0" borderId="4" xfId="0" applyBorder="1">
      <alignment vertical="center"/>
    </xf>
    <xf numFmtId="0" fontId="0" fillId="0" borderId="7" xfId="0" applyBorder="1">
      <alignment vertical="center"/>
    </xf>
    <xf numFmtId="41" fontId="0" fillId="0" borderId="0" xfId="1" applyFont="1">
      <alignment vertical="center"/>
    </xf>
    <xf numFmtId="176" fontId="0" fillId="2" borderId="5" xfId="0" applyNumberFormat="1" applyFill="1" applyBorder="1" applyAlignment="1">
      <alignment horizontal="right" vertical="center"/>
    </xf>
    <xf numFmtId="177" fontId="0" fillId="0" borderId="0" xfId="1" applyNumberFormat="1" applyFont="1">
      <alignment vertical="center"/>
    </xf>
    <xf numFmtId="41" fontId="0" fillId="3" borderId="8" xfId="0" applyNumberFormat="1" applyFill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176" fontId="0" fillId="0" borderId="6" xfId="1" applyNumberFormat="1" applyFont="1" applyFill="1" applyBorder="1" applyAlignment="1">
      <alignment horizontal="right" vertical="center"/>
    </xf>
    <xf numFmtId="178" fontId="0" fillId="0" borderId="0" xfId="2" applyNumberFormat="1" applyFont="1">
      <alignment vertical="center"/>
    </xf>
    <xf numFmtId="41" fontId="0" fillId="0" borderId="0" xfId="1" applyFont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0" fillId="0" borderId="4" xfId="0" applyNumberFormat="1" applyBorder="1" applyAlignment="1">
      <alignment horizontal="center" vertical="center"/>
    </xf>
    <xf numFmtId="176" fontId="0" fillId="0" borderId="4" xfId="0" applyNumberFormat="1" applyBorder="1">
      <alignment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tabSelected="1" zoomScale="85" zoomScaleNormal="85" workbookViewId="0"/>
  </sheetViews>
  <sheetFormatPr defaultRowHeight="16.5" x14ac:dyDescent="0.3"/>
  <cols>
    <col min="1" max="1" width="5.125" customWidth="1"/>
    <col min="2" max="2" width="9" customWidth="1"/>
    <col min="3" max="3" width="21.375" customWidth="1"/>
    <col min="4" max="4" width="13.125" bestFit="1" customWidth="1"/>
    <col min="5" max="6" width="15" bestFit="1" customWidth="1"/>
    <col min="7" max="7" width="14.25" bestFit="1" customWidth="1"/>
    <col min="8" max="8" width="14.25" customWidth="1"/>
    <col min="9" max="9" width="18.125" bestFit="1" customWidth="1"/>
    <col min="10" max="13" width="15.875" bestFit="1" customWidth="1"/>
    <col min="14" max="17" width="13.5" bestFit="1" customWidth="1"/>
    <col min="18" max="18" width="14.625" bestFit="1" customWidth="1"/>
  </cols>
  <sheetData>
    <row r="1" spans="1:18" ht="25.5" customHeight="1" x14ac:dyDescent="0.3">
      <c r="A1" s="7" t="s">
        <v>23</v>
      </c>
      <c r="B1" s="7"/>
      <c r="C1" s="7"/>
      <c r="D1" s="7">
        <f>D3/F3</f>
        <v>0.28000000000000003</v>
      </c>
      <c r="E1" s="7">
        <f>E3/F3</f>
        <v>0.72</v>
      </c>
      <c r="F1" s="7"/>
      <c r="G1" s="7" t="s">
        <v>26</v>
      </c>
      <c r="H1" s="7"/>
      <c r="I1" s="7"/>
      <c r="J1" s="20"/>
      <c r="K1" s="21"/>
      <c r="L1" s="21"/>
      <c r="M1" s="21"/>
    </row>
    <row r="2" spans="1:18" x14ac:dyDescent="0.3">
      <c r="A2" s="8" t="s">
        <v>0</v>
      </c>
      <c r="B2" s="34" t="s">
        <v>15</v>
      </c>
      <c r="C2" s="34"/>
      <c r="D2" s="17" t="s">
        <v>2</v>
      </c>
      <c r="E2" s="17" t="s">
        <v>3</v>
      </c>
      <c r="F2" s="17" t="s">
        <v>1</v>
      </c>
      <c r="G2" s="18" t="s">
        <v>4</v>
      </c>
      <c r="H2" s="11" t="s">
        <v>16</v>
      </c>
      <c r="I2" s="19" t="s">
        <v>18</v>
      </c>
      <c r="J2" s="17" t="s">
        <v>11</v>
      </c>
      <c r="K2" s="17" t="s">
        <v>12</v>
      </c>
      <c r="L2" s="17" t="s">
        <v>13</v>
      </c>
      <c r="M2" s="17" t="s">
        <v>14</v>
      </c>
      <c r="N2" s="16" t="s">
        <v>20</v>
      </c>
      <c r="O2" s="16" t="s">
        <v>21</v>
      </c>
      <c r="P2" s="16" t="s">
        <v>22</v>
      </c>
      <c r="Q2" s="32" t="s">
        <v>35</v>
      </c>
      <c r="R2" s="32" t="s">
        <v>36</v>
      </c>
    </row>
    <row r="3" spans="1:18" x14ac:dyDescent="0.3">
      <c r="A3" s="6">
        <v>1</v>
      </c>
      <c r="B3" s="33" t="s">
        <v>24</v>
      </c>
      <c r="C3" s="33"/>
      <c r="D3" s="3">
        <v>37520000</v>
      </c>
      <c r="E3" s="3">
        <v>96480000</v>
      </c>
      <c r="F3" s="3">
        <f>SUM(D3:E3)</f>
        <v>134000000</v>
      </c>
      <c r="G3" s="4">
        <f>E3*0.1</f>
        <v>9648000</v>
      </c>
      <c r="H3" s="12">
        <f>F3+G3</f>
        <v>143648000</v>
      </c>
      <c r="I3" s="15">
        <f>I8</f>
        <v>144000000</v>
      </c>
      <c r="J3" s="13">
        <f>I9</f>
        <v>130000000</v>
      </c>
      <c r="K3" s="13">
        <f>I10</f>
        <v>117000000</v>
      </c>
      <c r="L3" s="13">
        <f>I11</f>
        <v>106000000</v>
      </c>
      <c r="M3" s="13">
        <f>I12</f>
        <v>96000000</v>
      </c>
      <c r="N3" s="13">
        <f>I13</f>
        <v>87000000</v>
      </c>
      <c r="O3" s="13">
        <f>I14</f>
        <v>79000000</v>
      </c>
      <c r="P3" s="13">
        <f>I15</f>
        <v>72000000</v>
      </c>
      <c r="Q3" s="35">
        <f>I16</f>
        <v>65000000</v>
      </c>
      <c r="R3" s="35">
        <f>I17</f>
        <v>59000000</v>
      </c>
    </row>
    <row r="4" spans="1:18" x14ac:dyDescent="0.3">
      <c r="D4" s="30">
        <f>D3/H3</f>
        <v>0.26119402985074625</v>
      </c>
      <c r="E4" s="30">
        <f>E3/H3</f>
        <v>0.67164179104477617</v>
      </c>
      <c r="F4" s="30"/>
      <c r="G4" s="30">
        <f>G3/H3</f>
        <v>6.7164179104477612E-2</v>
      </c>
    </row>
    <row r="6" spans="1:18" x14ac:dyDescent="0.3">
      <c r="D6" s="27" t="s">
        <v>2</v>
      </c>
      <c r="E6" s="27" t="s">
        <v>3</v>
      </c>
      <c r="F6" s="27" t="s">
        <v>5</v>
      </c>
      <c r="G6" s="27" t="s">
        <v>4</v>
      </c>
      <c r="H6" s="28" t="s">
        <v>17</v>
      </c>
      <c r="I6" s="27" t="s">
        <v>6</v>
      </c>
      <c r="J6" s="31"/>
    </row>
    <row r="7" spans="1:18" x14ac:dyDescent="0.3">
      <c r="C7" s="2" t="s">
        <v>27</v>
      </c>
      <c r="D7" s="3">
        <v>37520000</v>
      </c>
      <c r="E7" s="3">
        <v>96480000</v>
      </c>
      <c r="F7" s="3">
        <f>D7+E7</f>
        <v>134000000</v>
      </c>
      <c r="G7" s="4">
        <f>E7*0.1</f>
        <v>9648000</v>
      </c>
      <c r="H7" s="26">
        <f t="shared" ref="H7" si="0">F7+G7</f>
        <v>143648000</v>
      </c>
      <c r="I7" s="5">
        <f>ROUNDUP(F7+G7,-6)</f>
        <v>144000000</v>
      </c>
      <c r="J7" s="25"/>
    </row>
    <row r="8" spans="1:18" x14ac:dyDescent="0.3">
      <c r="C8" s="2" t="s">
        <v>29</v>
      </c>
      <c r="D8" s="29">
        <f>I8*$D$4</f>
        <v>37611940.298507459</v>
      </c>
      <c r="E8" s="29">
        <f>I8*$E$4</f>
        <v>96716417.910447761</v>
      </c>
      <c r="F8" s="29"/>
      <c r="G8" s="4">
        <f>E8*0.1</f>
        <v>9671641.7910447773</v>
      </c>
      <c r="H8" s="26">
        <f>SUM(D8,E8,G8)</f>
        <v>144000000</v>
      </c>
      <c r="I8" s="5">
        <v>144000000</v>
      </c>
      <c r="J8" s="25"/>
    </row>
    <row r="9" spans="1:18" x14ac:dyDescent="0.3">
      <c r="C9" s="2" t="s">
        <v>7</v>
      </c>
      <c r="D9" s="29">
        <f>I9*$D$4</f>
        <v>33955223.88059701</v>
      </c>
      <c r="E9" s="29">
        <f>I9*$E$4</f>
        <v>87313432.835820898</v>
      </c>
      <c r="F9" s="29"/>
      <c r="G9" s="4">
        <f>E9*0.1</f>
        <v>8731343.2835820895</v>
      </c>
      <c r="H9" s="26">
        <f t="shared" ref="H9:H11" si="1">SUM(D9,E9,G9)</f>
        <v>130000000</v>
      </c>
      <c r="I9" s="5">
        <v>130000000</v>
      </c>
      <c r="J9" s="25">
        <f t="shared" ref="J9:J12" si="2">I9/I8*100</f>
        <v>90.277777777777786</v>
      </c>
    </row>
    <row r="10" spans="1:18" x14ac:dyDescent="0.3">
      <c r="C10" s="2" t="s">
        <v>8</v>
      </c>
      <c r="D10" s="29">
        <f t="shared" ref="D10:D11" si="3">I10*$D$4</f>
        <v>30559701.492537312</v>
      </c>
      <c r="E10" s="29">
        <f t="shared" ref="E10:E11" si="4">I10*$E$4</f>
        <v>78582089.552238807</v>
      </c>
      <c r="F10" s="29"/>
      <c r="G10" s="4">
        <f t="shared" ref="G10:G11" si="5">E10*0.1</f>
        <v>7858208.9552238807</v>
      </c>
      <c r="H10" s="26">
        <f t="shared" si="1"/>
        <v>117000000</v>
      </c>
      <c r="I10" s="5">
        <v>117000000</v>
      </c>
      <c r="J10" s="25">
        <f t="shared" si="2"/>
        <v>90</v>
      </c>
    </row>
    <row r="11" spans="1:18" x14ac:dyDescent="0.3">
      <c r="C11" s="2" t="s">
        <v>9</v>
      </c>
      <c r="D11" s="29">
        <f t="shared" si="3"/>
        <v>27686567.164179102</v>
      </c>
      <c r="E11" s="29">
        <f t="shared" si="4"/>
        <v>71194029.850746274</v>
      </c>
      <c r="F11" s="29"/>
      <c r="G11" s="4">
        <f t="shared" si="5"/>
        <v>7119402.9850746281</v>
      </c>
      <c r="H11" s="26">
        <f t="shared" si="1"/>
        <v>106000000</v>
      </c>
      <c r="I11" s="5">
        <v>106000000</v>
      </c>
      <c r="J11" s="25">
        <f t="shared" si="2"/>
        <v>90.598290598290603</v>
      </c>
    </row>
    <row r="12" spans="1:18" x14ac:dyDescent="0.3">
      <c r="B12" t="s">
        <v>30</v>
      </c>
      <c r="C12" s="2" t="s">
        <v>10</v>
      </c>
      <c r="D12" s="29">
        <v>25074626.865671638</v>
      </c>
      <c r="E12" s="29">
        <v>64477611.940298513</v>
      </c>
      <c r="F12" s="29"/>
      <c r="G12" s="4">
        <v>6447761.1940298518</v>
      </c>
      <c r="H12" s="26">
        <v>96000000</v>
      </c>
      <c r="I12" s="5">
        <f>ROUNDUP(H12, -6)</f>
        <v>96000000</v>
      </c>
      <c r="J12" s="25">
        <f t="shared" si="2"/>
        <v>90.566037735849065</v>
      </c>
    </row>
    <row r="13" spans="1:18" x14ac:dyDescent="0.3">
      <c r="C13" s="2" t="s">
        <v>28</v>
      </c>
      <c r="D13" s="29">
        <f>D12*0.9</f>
        <v>22567164.179104473</v>
      </c>
      <c r="E13" s="29">
        <f>E12*0.9</f>
        <v>58029850.74626866</v>
      </c>
      <c r="F13" s="29"/>
      <c r="G13" s="4">
        <f>E13*0.1</f>
        <v>5802985.0746268667</v>
      </c>
      <c r="H13" s="26">
        <f t="shared" ref="H13:H16" si="6">SUM(D13,E13,G13)</f>
        <v>86400000</v>
      </c>
      <c r="I13" s="5">
        <f t="shared" ref="I13:I17" si="7">ROUNDUP(H13, -6)</f>
        <v>87000000</v>
      </c>
      <c r="J13" s="25">
        <f>I13/I12*100</f>
        <v>90.625</v>
      </c>
    </row>
    <row r="14" spans="1:18" x14ac:dyDescent="0.3">
      <c r="C14" s="2" t="s">
        <v>31</v>
      </c>
      <c r="D14" s="29">
        <f>D13*0.91</f>
        <v>20536119.40298507</v>
      </c>
      <c r="E14" s="29">
        <f>E13*0.91</f>
        <v>52807164.179104485</v>
      </c>
      <c r="F14" s="29"/>
      <c r="G14" s="4">
        <f t="shared" ref="G14:G16" si="8">E14*0.1</f>
        <v>5280716.4179104492</v>
      </c>
      <c r="H14" s="26">
        <f t="shared" si="6"/>
        <v>78624000</v>
      </c>
      <c r="I14" s="5">
        <f t="shared" si="7"/>
        <v>79000000</v>
      </c>
      <c r="J14" s="25">
        <f>I14/I13*100</f>
        <v>90.804597701149419</v>
      </c>
    </row>
    <row r="15" spans="1:18" x14ac:dyDescent="0.3">
      <c r="C15" s="2" t="s">
        <v>32</v>
      </c>
      <c r="D15" s="29">
        <f>D14*0.91</f>
        <v>18687868.656716414</v>
      </c>
      <c r="E15" s="29">
        <f>E14*0.91</f>
        <v>48054519.402985081</v>
      </c>
      <c r="F15" s="29"/>
      <c r="G15" s="4">
        <f>E15*0.1</f>
        <v>4805451.9402985079</v>
      </c>
      <c r="H15" s="26">
        <f t="shared" si="6"/>
        <v>71547840</v>
      </c>
      <c r="I15" s="5">
        <f t="shared" si="7"/>
        <v>72000000</v>
      </c>
      <c r="J15" s="25">
        <f t="shared" ref="J15:J17" si="9">I15/I14*100</f>
        <v>91.139240506329116</v>
      </c>
    </row>
    <row r="16" spans="1:18" x14ac:dyDescent="0.3">
      <c r="C16" s="2" t="s">
        <v>33</v>
      </c>
      <c r="D16" s="29">
        <f t="shared" ref="D16" si="10">D15*0.9</f>
        <v>16819081.791044772</v>
      </c>
      <c r="E16" s="29">
        <f t="shared" ref="E16" si="11">E15*0.9</f>
        <v>43249067.462686576</v>
      </c>
      <c r="F16" s="29"/>
      <c r="G16" s="4">
        <f t="shared" si="8"/>
        <v>4324906.746268658</v>
      </c>
      <c r="H16" s="26">
        <f t="shared" si="6"/>
        <v>64393056.000000007</v>
      </c>
      <c r="I16" s="5">
        <f t="shared" si="7"/>
        <v>65000000</v>
      </c>
      <c r="J16" s="25">
        <f t="shared" si="9"/>
        <v>90.277777777777786</v>
      </c>
    </row>
    <row r="17" spans="1:18" x14ac:dyDescent="0.3">
      <c r="C17" s="2" t="s">
        <v>34</v>
      </c>
      <c r="D17" s="29">
        <f>D16*0.91</f>
        <v>15305364.429850742</v>
      </c>
      <c r="E17" s="29">
        <f>E16*0.91</f>
        <v>39356651.391044788</v>
      </c>
      <c r="F17" s="29"/>
      <c r="G17" s="4">
        <f t="shared" ref="G17" si="12">E17*0.1</f>
        <v>3935665.139104479</v>
      </c>
      <c r="H17" s="26">
        <f t="shared" ref="H17" si="13">SUM(D17,E17,G17)</f>
        <v>58597680.960000008</v>
      </c>
      <c r="I17" s="5">
        <f t="shared" si="7"/>
        <v>59000000</v>
      </c>
      <c r="J17" s="25">
        <f>I17/I16*100</f>
        <v>90.769230769230774</v>
      </c>
      <c r="K17" s="23"/>
      <c r="L17" s="23"/>
      <c r="M17" s="23"/>
    </row>
    <row r="19" spans="1:18" ht="29.25" customHeight="1" thickBot="1" x14ac:dyDescent="0.35">
      <c r="A19" t="s">
        <v>19</v>
      </c>
      <c r="H19" s="22"/>
    </row>
    <row r="20" spans="1:18" x14ac:dyDescent="0.3">
      <c r="A20" s="8" t="s">
        <v>0</v>
      </c>
      <c r="B20" s="34" t="s">
        <v>15</v>
      </c>
      <c r="C20" s="34"/>
      <c r="D20" s="14" t="s">
        <v>2</v>
      </c>
      <c r="E20" s="14" t="s">
        <v>3</v>
      </c>
      <c r="F20" s="14" t="s">
        <v>1</v>
      </c>
      <c r="G20" s="1" t="s">
        <v>4</v>
      </c>
      <c r="H20" s="11" t="s">
        <v>16</v>
      </c>
      <c r="I20" s="9" t="s">
        <v>18</v>
      </c>
      <c r="J20" s="10" t="s">
        <v>11</v>
      </c>
      <c r="K20" s="10" t="s">
        <v>12</v>
      </c>
      <c r="L20" s="10" t="s">
        <v>13</v>
      </c>
      <c r="M20" s="10" t="s">
        <v>14</v>
      </c>
      <c r="N20" s="10" t="s">
        <v>20</v>
      </c>
      <c r="O20" s="10" t="s">
        <v>21</v>
      </c>
      <c r="P20" s="10" t="s">
        <v>22</v>
      </c>
      <c r="Q20" s="10" t="s">
        <v>35</v>
      </c>
      <c r="R20" s="10" t="s">
        <v>36</v>
      </c>
    </row>
    <row r="21" spans="1:18" x14ac:dyDescent="0.3">
      <c r="A21" s="6">
        <v>2</v>
      </c>
      <c r="B21" s="33" t="s">
        <v>25</v>
      </c>
      <c r="C21" s="33"/>
      <c r="D21" s="3">
        <v>51520000</v>
      </c>
      <c r="E21" s="3">
        <v>132480000</v>
      </c>
      <c r="F21" s="3">
        <f>SUM(D21:E21)</f>
        <v>184000000</v>
      </c>
      <c r="G21" s="4">
        <f>E21*0.1</f>
        <v>13248000</v>
      </c>
      <c r="H21" s="12">
        <f>F21+G21</f>
        <v>197248000</v>
      </c>
      <c r="I21" s="15">
        <f>I26</f>
        <v>198000000</v>
      </c>
      <c r="J21" s="13">
        <f>I27</f>
        <v>179000000</v>
      </c>
      <c r="K21" s="13">
        <f>I28</f>
        <v>162000000</v>
      </c>
      <c r="L21" s="13">
        <f>I29</f>
        <v>146000000</v>
      </c>
      <c r="M21" s="13">
        <f>I30</f>
        <v>132000000</v>
      </c>
      <c r="N21" s="13">
        <f>I31</f>
        <v>119000000</v>
      </c>
      <c r="O21" s="13">
        <f>I32</f>
        <v>109000000</v>
      </c>
      <c r="P21" s="13">
        <f>I33</f>
        <v>99000000</v>
      </c>
      <c r="Q21" s="35">
        <f>I34</f>
        <v>90000000</v>
      </c>
      <c r="R21" s="35">
        <f>I35</f>
        <v>81000000</v>
      </c>
    </row>
    <row r="22" spans="1:18" x14ac:dyDescent="0.3">
      <c r="D22" s="30">
        <f>D21/H21</f>
        <v>0.26119402985074625</v>
      </c>
      <c r="E22" s="30">
        <f>E21/H21</f>
        <v>0.67164179104477617</v>
      </c>
      <c r="F22" s="30"/>
      <c r="G22" s="30">
        <f>G21/H21</f>
        <v>6.7164179104477612E-2</v>
      </c>
      <c r="H22" s="30"/>
    </row>
    <row r="24" spans="1:18" x14ac:dyDescent="0.3">
      <c r="D24" s="27" t="s">
        <v>2</v>
      </c>
      <c r="E24" s="27" t="s">
        <v>3</v>
      </c>
      <c r="F24" s="27" t="s">
        <v>5</v>
      </c>
      <c r="G24" s="27" t="s">
        <v>4</v>
      </c>
      <c r="H24" s="28" t="s">
        <v>17</v>
      </c>
      <c r="I24" s="27" t="s">
        <v>6</v>
      </c>
      <c r="J24" s="23"/>
    </row>
    <row r="25" spans="1:18" x14ac:dyDescent="0.3">
      <c r="C25" s="2" t="s">
        <v>27</v>
      </c>
      <c r="D25" s="3">
        <v>51520000</v>
      </c>
      <c r="E25" s="3">
        <v>132480000</v>
      </c>
      <c r="F25" s="3">
        <f>SUM(D25:E25)</f>
        <v>184000000</v>
      </c>
      <c r="G25" s="4">
        <f>E25*0.1</f>
        <v>13248000</v>
      </c>
      <c r="H25" s="26">
        <f>F25+G25</f>
        <v>197248000</v>
      </c>
      <c r="I25" s="24">
        <f>ROUNDUP(F25+G25,-6)</f>
        <v>198000000</v>
      </c>
    </row>
    <row r="26" spans="1:18" x14ac:dyDescent="0.3">
      <c r="C26" s="2" t="s">
        <v>29</v>
      </c>
      <c r="D26" s="3">
        <v>51716417.910447754</v>
      </c>
      <c r="E26" s="3">
        <v>132985074.62686568</v>
      </c>
      <c r="F26" s="3"/>
      <c r="G26" s="4">
        <v>13298507.462686568</v>
      </c>
      <c r="H26" s="26">
        <v>198000000</v>
      </c>
      <c r="I26" s="24">
        <v>198000000</v>
      </c>
    </row>
    <row r="27" spans="1:18" x14ac:dyDescent="0.3">
      <c r="C27" s="2" t="s">
        <v>7</v>
      </c>
      <c r="D27" s="3">
        <v>46753731.343283579</v>
      </c>
      <c r="E27" s="3">
        <v>120223880.59701493</v>
      </c>
      <c r="F27" s="3"/>
      <c r="G27" s="4">
        <v>12022388.059701495</v>
      </c>
      <c r="H27" s="26">
        <v>179000000</v>
      </c>
      <c r="I27" s="24">
        <v>179000000</v>
      </c>
      <c r="J27">
        <f t="shared" ref="J27:J30" si="14">I27/I26*100</f>
        <v>90.404040404040416</v>
      </c>
    </row>
    <row r="28" spans="1:18" x14ac:dyDescent="0.3">
      <c r="C28" s="2" t="s">
        <v>8</v>
      </c>
      <c r="D28" s="3">
        <v>42313432.835820891</v>
      </c>
      <c r="E28" s="3">
        <v>108805970.14925374</v>
      </c>
      <c r="F28" s="3"/>
      <c r="G28" s="4">
        <v>10880597.014925376</v>
      </c>
      <c r="H28" s="26">
        <v>162000000</v>
      </c>
      <c r="I28" s="24">
        <v>162000000</v>
      </c>
      <c r="J28">
        <f t="shared" si="14"/>
        <v>90.502793296089393</v>
      </c>
    </row>
    <row r="29" spans="1:18" x14ac:dyDescent="0.3">
      <c r="C29" s="2" t="s">
        <v>9</v>
      </c>
      <c r="D29" s="3">
        <v>38134328.358208954</v>
      </c>
      <c r="E29" s="3">
        <v>98059701.49253732</v>
      </c>
      <c r="F29" s="3"/>
      <c r="G29" s="4">
        <v>9805970.1492537316</v>
      </c>
      <c r="H29" s="26">
        <v>146000000</v>
      </c>
      <c r="I29" s="24">
        <v>146000000</v>
      </c>
      <c r="J29">
        <f t="shared" si="14"/>
        <v>90.123456790123456</v>
      </c>
    </row>
    <row r="30" spans="1:18" x14ac:dyDescent="0.3">
      <c r="B30" t="s">
        <v>30</v>
      </c>
      <c r="C30" s="2" t="s">
        <v>10</v>
      </c>
      <c r="D30" s="3">
        <v>34477611.940298505</v>
      </c>
      <c r="E30" s="3">
        <v>88656716.417910457</v>
      </c>
      <c r="F30" s="3"/>
      <c r="G30" s="4">
        <v>8865671.6417910457</v>
      </c>
      <c r="H30" s="26">
        <v>132000000</v>
      </c>
      <c r="I30" s="24">
        <v>132000000</v>
      </c>
      <c r="J30">
        <f t="shared" si="14"/>
        <v>90.410958904109577</v>
      </c>
    </row>
    <row r="31" spans="1:18" x14ac:dyDescent="0.3">
      <c r="C31" s="2" t="s">
        <v>28</v>
      </c>
      <c r="D31" s="3">
        <f>D30*0.9</f>
        <v>31029850.746268656</v>
      </c>
      <c r="E31" s="3">
        <f>E30*0.9</f>
        <v>79791044.776119411</v>
      </c>
      <c r="F31" s="3"/>
      <c r="G31" s="4">
        <f>E31*0.1</f>
        <v>7979104.4776119413</v>
      </c>
      <c r="H31" s="26">
        <f>D31+E31+G31</f>
        <v>118800000.00000001</v>
      </c>
      <c r="I31" s="24">
        <f>ROUNDUP(H31,-6)</f>
        <v>119000000</v>
      </c>
      <c r="J31">
        <f>I31/I30*100</f>
        <v>90.151515151515156</v>
      </c>
    </row>
    <row r="32" spans="1:18" x14ac:dyDescent="0.3">
      <c r="C32" s="2" t="s">
        <v>31</v>
      </c>
      <c r="D32" s="3">
        <f t="shared" ref="D32:E34" si="15">D31*0.91</f>
        <v>28237164.179104477</v>
      </c>
      <c r="E32" s="3">
        <f t="shared" si="15"/>
        <v>72609850.74626866</v>
      </c>
      <c r="F32" s="3"/>
      <c r="G32" s="4">
        <f t="shared" ref="G32:G35" si="16">E32*0.1</f>
        <v>7260985.0746268667</v>
      </c>
      <c r="H32" s="26">
        <f t="shared" ref="H32:H35" si="17">D32+E32+G32</f>
        <v>108108000</v>
      </c>
      <c r="I32" s="24">
        <f t="shared" ref="I32:I34" si="18">ROUNDUP(H32,-6)</f>
        <v>109000000</v>
      </c>
      <c r="J32">
        <f>I32/I31*100</f>
        <v>91.596638655462186</v>
      </c>
    </row>
    <row r="33" spans="3:10" x14ac:dyDescent="0.3">
      <c r="C33" s="2" t="s">
        <v>32</v>
      </c>
      <c r="D33" s="3">
        <f t="shared" si="15"/>
        <v>25695819.402985074</v>
      </c>
      <c r="E33" s="3">
        <f t="shared" si="15"/>
        <v>66074964.179104485</v>
      </c>
      <c r="F33" s="3"/>
      <c r="G33" s="4">
        <f t="shared" si="16"/>
        <v>6607496.4179104492</v>
      </c>
      <c r="H33" s="26">
        <f t="shared" si="17"/>
        <v>98378280</v>
      </c>
      <c r="I33" s="24">
        <f t="shared" si="18"/>
        <v>99000000</v>
      </c>
      <c r="J33">
        <f t="shared" ref="J33:J35" si="19">I33/I32*100</f>
        <v>90.825688073394488</v>
      </c>
    </row>
    <row r="34" spans="3:10" x14ac:dyDescent="0.3">
      <c r="C34" s="2" t="s">
        <v>33</v>
      </c>
      <c r="D34" s="3">
        <f t="shared" si="15"/>
        <v>23383195.656716418</v>
      </c>
      <c r="E34" s="3">
        <f t="shared" si="15"/>
        <v>60128217.402985081</v>
      </c>
      <c r="F34" s="3"/>
      <c r="G34" s="4">
        <f t="shared" si="16"/>
        <v>6012821.7402985087</v>
      </c>
      <c r="H34" s="26">
        <f t="shared" si="17"/>
        <v>89524234.800000012</v>
      </c>
      <c r="I34" s="24">
        <f t="shared" si="18"/>
        <v>90000000</v>
      </c>
      <c r="J34">
        <f t="shared" si="19"/>
        <v>90.909090909090907</v>
      </c>
    </row>
    <row r="35" spans="3:10" x14ac:dyDescent="0.3">
      <c r="C35" s="2" t="s">
        <v>34</v>
      </c>
      <c r="D35" s="3">
        <f>D34*0.9</f>
        <v>21044876.091044776</v>
      </c>
      <c r="E35" s="3">
        <f>E34*0.9</f>
        <v>54115395.662686571</v>
      </c>
      <c r="F35" s="3"/>
      <c r="G35" s="4">
        <f t="shared" si="16"/>
        <v>5411539.5662686573</v>
      </c>
      <c r="H35" s="26">
        <f t="shared" si="17"/>
        <v>80571811.319999993</v>
      </c>
      <c r="I35" s="24">
        <f>ROUNDUP(H35,-6)</f>
        <v>81000000</v>
      </c>
      <c r="J35">
        <f t="shared" si="19"/>
        <v>90</v>
      </c>
    </row>
  </sheetData>
  <mergeCells count="4">
    <mergeCell ref="B21:C21"/>
    <mergeCell ref="B2:C2"/>
    <mergeCell ref="B3:C3"/>
    <mergeCell ref="B20:C20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진성준</dc:creator>
  <cp:lastModifiedBy>DTS-STAFF</cp:lastModifiedBy>
  <dcterms:created xsi:type="dcterms:W3CDTF">2022-06-12T13:04:49Z</dcterms:created>
  <dcterms:modified xsi:type="dcterms:W3CDTF">2026-02-10T03:47:01Z</dcterms:modified>
</cp:coreProperties>
</file>