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Z:\특별사업5팀(2026)-공용\4.진행사업\3.담보신탁\25. 구미칠곡축협\11. 인천광역시 동구 송림로162번길 10, 송림파인앤유 근린생활시설 담보신탁\★공매\2. 공매진행\"/>
    </mc:Choice>
  </mc:AlternateContent>
  <xr:revisionPtr revIDLastSave="0" documentId="13_ncr:1_{BD10F327-DC00-4AC7-8756-186FEE214ED9}" xr6:coauthVersionLast="36" xr6:coauthVersionMax="47" xr10:uidLastSave="{00000000-0000-0000-0000-000000000000}"/>
  <bookViews>
    <workbookView xWindow="-28920" yWindow="-120" windowWidth="29040" windowHeight="15840" xr2:uid="{4A60CB8C-B8E9-4098-AFDB-AD8E03654B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F34" i="1"/>
  <c r="G34" i="1"/>
  <c r="H34" i="1"/>
  <c r="I34" i="1"/>
  <c r="J34" i="1"/>
  <c r="K34" i="1"/>
  <c r="L34" i="1"/>
  <c r="M34" i="1"/>
  <c r="N34" i="1"/>
  <c r="D34" i="1"/>
  <c r="E33" i="1"/>
  <c r="F33" i="1"/>
  <c r="G33" i="1"/>
  <c r="H33" i="1"/>
  <c r="I33" i="1"/>
  <c r="J33" i="1"/>
  <c r="K33" i="1"/>
  <c r="L33" i="1"/>
  <c r="M33" i="1"/>
  <c r="N33" i="1"/>
  <c r="D33" i="1"/>
  <c r="E30" i="1"/>
  <c r="F30" i="1"/>
  <c r="G30" i="1"/>
  <c r="H30" i="1"/>
  <c r="I30" i="1"/>
  <c r="J30" i="1"/>
  <c r="K30" i="1"/>
  <c r="L30" i="1"/>
  <c r="M30" i="1"/>
  <c r="N30" i="1"/>
  <c r="D30" i="1"/>
  <c r="U23" i="1" l="1"/>
  <c r="U13" i="1"/>
  <c r="P13" i="1"/>
  <c r="K13" i="1"/>
  <c r="G13" i="1"/>
  <c r="L13" i="1"/>
  <c r="L9" i="1"/>
  <c r="L10" i="1"/>
  <c r="L11" i="1"/>
  <c r="L12" i="1"/>
  <c r="L8" i="1"/>
  <c r="E9" i="1"/>
  <c r="E10" i="1"/>
  <c r="E11" i="1"/>
  <c r="E12" i="1"/>
  <c r="E8" i="1"/>
  <c r="D13" i="1" l="1"/>
  <c r="C13" i="1"/>
  <c r="F10" i="1"/>
  <c r="G10" i="1" s="1"/>
  <c r="F11" i="1"/>
  <c r="G11" i="1" s="1"/>
  <c r="F12" i="1"/>
  <c r="G12" i="1" s="1"/>
  <c r="J11" i="1" l="1"/>
  <c r="H11" i="1"/>
  <c r="I11" i="1"/>
  <c r="I12" i="1"/>
  <c r="J12" i="1"/>
  <c r="H12" i="1"/>
  <c r="H10" i="1"/>
  <c r="I10" i="1"/>
  <c r="J10" i="1"/>
  <c r="F8" i="1"/>
  <c r="G8" i="1" s="1"/>
  <c r="E13" i="1"/>
  <c r="F9" i="1"/>
  <c r="H8" i="1" l="1"/>
  <c r="I8" i="1"/>
  <c r="J8" i="1"/>
  <c r="G9" i="1"/>
  <c r="K12" i="1"/>
  <c r="K10" i="1"/>
  <c r="F13" i="1"/>
  <c r="K11" i="1"/>
  <c r="H9" i="1" l="1"/>
  <c r="H13" i="1" s="1"/>
  <c r="I9" i="1"/>
  <c r="I13" i="1" s="1"/>
  <c r="J9" i="1"/>
  <c r="K8" i="1"/>
  <c r="Q8" i="1" s="1"/>
  <c r="J13" i="1"/>
  <c r="Q11" i="1"/>
  <c r="Q12" i="1"/>
  <c r="Q10" i="1"/>
  <c r="K9" i="1" l="1"/>
  <c r="Q9" i="1" s="1"/>
  <c r="P9" i="1" s="1"/>
  <c r="P10" i="1"/>
  <c r="V10" i="1" s="1"/>
  <c r="P12" i="1"/>
  <c r="P8" i="1"/>
  <c r="N8" i="1" s="1"/>
  <c r="P11" i="1"/>
  <c r="O11" i="1" s="1"/>
  <c r="V11" i="1" l="1"/>
  <c r="U11" i="1" s="1"/>
  <c r="M11" i="1"/>
  <c r="O10" i="1"/>
  <c r="N10" i="1"/>
  <c r="M10" i="1"/>
  <c r="N12" i="1"/>
  <c r="O12" i="1"/>
  <c r="V12" i="1"/>
  <c r="M12" i="1"/>
  <c r="N9" i="1"/>
  <c r="O9" i="1"/>
  <c r="V9" i="1"/>
  <c r="U9" i="1" s="1"/>
  <c r="M9" i="1"/>
  <c r="N11" i="1"/>
  <c r="V8" i="1"/>
  <c r="M8" i="1"/>
  <c r="O8" i="1"/>
  <c r="U10" i="1"/>
  <c r="Q13" i="1"/>
  <c r="T11" i="1" l="1"/>
  <c r="U12" i="1"/>
  <c r="S12" i="1" s="1"/>
  <c r="O13" i="1"/>
  <c r="M13" i="1"/>
  <c r="N13" i="1"/>
  <c r="S10" i="1"/>
  <c r="R11" i="1"/>
  <c r="T10" i="1"/>
  <c r="AA9" i="1"/>
  <c r="U8" i="1"/>
  <c r="R10" i="1"/>
  <c r="T9" i="1"/>
  <c r="S9" i="1"/>
  <c r="AA11" i="1"/>
  <c r="R9" i="1"/>
  <c r="AA10" i="1"/>
  <c r="S11" i="1"/>
  <c r="T12" i="1" l="1"/>
  <c r="V13" i="1"/>
  <c r="R12" i="1"/>
  <c r="AA12" i="1"/>
  <c r="Z12" i="1" s="1"/>
  <c r="AF12" i="1" s="1"/>
  <c r="AE12" i="1" s="1"/>
  <c r="G22" i="1" s="1"/>
  <c r="F22" i="1" s="1"/>
  <c r="Z10" i="1"/>
  <c r="AF10" i="1" s="1"/>
  <c r="AE10" i="1" s="1"/>
  <c r="G20" i="1" s="1"/>
  <c r="F20" i="1" s="1"/>
  <c r="S8" i="1"/>
  <c r="R8" i="1"/>
  <c r="AA8" i="1"/>
  <c r="T8" i="1"/>
  <c r="Z11" i="1"/>
  <c r="AF11" i="1" s="1"/>
  <c r="AE11" i="1" s="1"/>
  <c r="G21" i="1" s="1"/>
  <c r="F21" i="1" s="1"/>
  <c r="Z9" i="1"/>
  <c r="AF9" i="1" s="1"/>
  <c r="C20" i="1" l="1"/>
  <c r="D20" i="1"/>
  <c r="E20" i="1"/>
  <c r="L20" i="1"/>
  <c r="K20" i="1" s="1"/>
  <c r="E22" i="1"/>
  <c r="C22" i="1"/>
  <c r="L22" i="1"/>
  <c r="K22" i="1" s="1"/>
  <c r="D22" i="1"/>
  <c r="C21" i="1"/>
  <c r="E21" i="1"/>
  <c r="D21" i="1"/>
  <c r="L21" i="1"/>
  <c r="K21" i="1" s="1"/>
  <c r="AE9" i="1"/>
  <c r="AF13" i="1"/>
  <c r="W11" i="1"/>
  <c r="X11" i="1"/>
  <c r="Y11" i="1"/>
  <c r="Y9" i="1"/>
  <c r="W9" i="1"/>
  <c r="X9" i="1"/>
  <c r="W10" i="1"/>
  <c r="X10" i="1"/>
  <c r="Y10" i="1"/>
  <c r="Z8" i="1"/>
  <c r="AF8" i="1" s="1"/>
  <c r="AE8" i="1" s="1"/>
  <c r="AA13" i="1"/>
  <c r="W12" i="1"/>
  <c r="Y12" i="1"/>
  <c r="X12" i="1"/>
  <c r="AE13" i="1" l="1"/>
  <c r="G19" i="1"/>
  <c r="F19" i="1" s="1"/>
  <c r="I22" i="1"/>
  <c r="H22" i="1"/>
  <c r="J22" i="1"/>
  <c r="Q22" i="1"/>
  <c r="P22" i="1" s="1"/>
  <c r="H21" i="1"/>
  <c r="J21" i="1"/>
  <c r="Q21" i="1"/>
  <c r="P21" i="1" s="1"/>
  <c r="I21" i="1"/>
  <c r="AD8" i="1"/>
  <c r="G18" i="1"/>
  <c r="I20" i="1"/>
  <c r="H20" i="1"/>
  <c r="Q20" i="1"/>
  <c r="P20" i="1" s="1"/>
  <c r="J20" i="1"/>
  <c r="R13" i="1"/>
  <c r="T13" i="1"/>
  <c r="S13" i="1"/>
  <c r="X8" i="1"/>
  <c r="Y8" i="1"/>
  <c r="W8" i="1"/>
  <c r="F18" i="1" l="1"/>
  <c r="G23" i="1"/>
  <c r="N22" i="1"/>
  <c r="O22" i="1"/>
  <c r="M22" i="1"/>
  <c r="V22" i="1"/>
  <c r="U22" i="1" s="1"/>
  <c r="O20" i="1"/>
  <c r="M20" i="1"/>
  <c r="V20" i="1"/>
  <c r="U20" i="1" s="1"/>
  <c r="N20" i="1"/>
  <c r="D19" i="1"/>
  <c r="E19" i="1"/>
  <c r="L19" i="1"/>
  <c r="K19" i="1" s="1"/>
  <c r="C19" i="1"/>
  <c r="M21" i="1"/>
  <c r="O21" i="1"/>
  <c r="N21" i="1"/>
  <c r="V21" i="1"/>
  <c r="U21" i="1" s="1"/>
  <c r="Z13" i="1"/>
  <c r="I19" i="1" l="1"/>
  <c r="H19" i="1"/>
  <c r="J19" i="1"/>
  <c r="Q19" i="1"/>
  <c r="P19" i="1" s="1"/>
  <c r="AA20" i="1"/>
  <c r="T20" i="1"/>
  <c r="S20" i="1"/>
  <c r="R20" i="1"/>
  <c r="AA21" i="1"/>
  <c r="R21" i="1"/>
  <c r="S21" i="1"/>
  <c r="T21" i="1"/>
  <c r="AA22" i="1"/>
  <c r="T22" i="1"/>
  <c r="R22" i="1"/>
  <c r="S22" i="1"/>
  <c r="E18" i="1"/>
  <c r="C18" i="1"/>
  <c r="D18" i="1"/>
  <c r="F23" i="1"/>
  <c r="L18" i="1"/>
  <c r="W13" i="1"/>
  <c r="Y13" i="1"/>
  <c r="X13" i="1"/>
  <c r="E23" i="1" l="1"/>
  <c r="C23" i="1"/>
  <c r="D23" i="1"/>
  <c r="AF22" i="1"/>
  <c r="AE22" i="1" s="1"/>
  <c r="Z22" i="1"/>
  <c r="AF21" i="1"/>
  <c r="AE21" i="1" s="1"/>
  <c r="Z21" i="1"/>
  <c r="AF20" i="1"/>
  <c r="AE20" i="1" s="1"/>
  <c r="Z20" i="1"/>
  <c r="M19" i="1"/>
  <c r="V19" i="1"/>
  <c r="U19" i="1" s="1"/>
  <c r="N19" i="1"/>
  <c r="O19" i="1"/>
  <c r="K18" i="1"/>
  <c r="L23" i="1"/>
  <c r="AB9" i="1"/>
  <c r="AC8" i="1"/>
  <c r="AB10" i="1"/>
  <c r="AB11" i="1"/>
  <c r="AD11" i="1"/>
  <c r="AC11" i="1"/>
  <c r="AD10" i="1"/>
  <c r="AC10" i="1"/>
  <c r="AD9" i="1"/>
  <c r="AC9" i="1"/>
  <c r="AB8" i="1"/>
  <c r="AC12" i="1"/>
  <c r="AD12" i="1"/>
  <c r="AB12" i="1"/>
  <c r="AA19" i="1" l="1"/>
  <c r="R19" i="1"/>
  <c r="S19" i="1"/>
  <c r="T19" i="1"/>
  <c r="AC20" i="1"/>
  <c r="AD20" i="1"/>
  <c r="AB20" i="1"/>
  <c r="H18" i="1"/>
  <c r="Q18" i="1"/>
  <c r="I18" i="1"/>
  <c r="J18" i="1"/>
  <c r="K23" i="1"/>
  <c r="W20" i="1"/>
  <c r="Y20" i="1"/>
  <c r="X20" i="1"/>
  <c r="AC21" i="1"/>
  <c r="AD21" i="1"/>
  <c r="AB21" i="1"/>
  <c r="AB22" i="1"/>
  <c r="AC22" i="1"/>
  <c r="AD22" i="1"/>
  <c r="X21" i="1"/>
  <c r="W21" i="1"/>
  <c r="Y21" i="1"/>
  <c r="W22" i="1"/>
  <c r="Y22" i="1"/>
  <c r="X22" i="1"/>
  <c r="AB13" i="1"/>
  <c r="AD13" i="1"/>
  <c r="AC13" i="1"/>
  <c r="Q23" i="1" l="1"/>
  <c r="P18" i="1"/>
  <c r="J23" i="1"/>
  <c r="H23" i="1"/>
  <c r="I23" i="1"/>
  <c r="AF19" i="1"/>
  <c r="AE19" i="1" s="1"/>
  <c r="Z19" i="1"/>
  <c r="AB19" i="1" l="1"/>
  <c r="AC19" i="1"/>
  <c r="AD19" i="1"/>
  <c r="W19" i="1"/>
  <c r="Y19" i="1"/>
  <c r="X19" i="1"/>
  <c r="V18" i="1"/>
  <c r="O18" i="1"/>
  <c r="N18" i="1"/>
  <c r="M18" i="1"/>
  <c r="P23" i="1"/>
  <c r="N23" i="1" l="1"/>
  <c r="O23" i="1"/>
  <c r="M23" i="1"/>
  <c r="U18" i="1"/>
  <c r="V23" i="1"/>
  <c r="R18" i="1" l="1"/>
  <c r="S18" i="1"/>
  <c r="T18" i="1"/>
  <c r="AA18" i="1"/>
  <c r="AF18" i="1" l="1"/>
  <c r="AA23" i="1"/>
  <c r="Z18" i="1"/>
  <c r="T23" i="1"/>
  <c r="S23" i="1"/>
  <c r="R23" i="1"/>
  <c r="W18" i="1" l="1"/>
  <c r="Z23" i="1"/>
  <c r="X18" i="1"/>
  <c r="Y18" i="1"/>
  <c r="AF23" i="1"/>
  <c r="AE18" i="1"/>
  <c r="AC18" i="1" l="1"/>
  <c r="AB18" i="1"/>
  <c r="AD18" i="1"/>
  <c r="AE23" i="1"/>
  <c r="X23" i="1"/>
  <c r="W23" i="1"/>
  <c r="Y23" i="1"/>
  <c r="AD23" i="1" l="1"/>
  <c r="AC23" i="1"/>
  <c r="AB23" i="1"/>
</calcChain>
</file>

<file path=xl/sharedStrings.xml><?xml version="1.0" encoding="utf-8"?>
<sst xmlns="http://schemas.openxmlformats.org/spreadsheetml/2006/main" count="98" uniqueCount="63">
  <si>
    <t>번호</t>
    <phoneticPr fontId="2" type="noConversion"/>
  </si>
  <si>
    <t>호실</t>
    <phoneticPr fontId="2" type="noConversion"/>
  </si>
  <si>
    <t>감정평가액(토지)</t>
    <phoneticPr fontId="2" type="noConversion"/>
  </si>
  <si>
    <t>감정평가액(건물)</t>
    <phoneticPr fontId="2" type="noConversion"/>
  </si>
  <si>
    <t>부가세</t>
    <phoneticPr fontId="2" type="noConversion"/>
  </si>
  <si>
    <t>합계</t>
    <phoneticPr fontId="2" type="noConversion"/>
  </si>
  <si>
    <t>토지</t>
    <phoneticPr fontId="2" type="noConversion"/>
  </si>
  <si>
    <t>건물</t>
    <phoneticPr fontId="2" type="noConversion"/>
  </si>
  <si>
    <t>백만원미만에서 올림</t>
    <phoneticPr fontId="2" type="noConversion"/>
  </si>
  <si>
    <t>1차</t>
    <phoneticPr fontId="2" type="noConversion"/>
  </si>
  <si>
    <t>공매가격(1차*0.9)</t>
    <phoneticPr fontId="2" type="noConversion"/>
  </si>
  <si>
    <t>2차</t>
    <phoneticPr fontId="2" type="noConversion"/>
  </si>
  <si>
    <t>3차</t>
    <phoneticPr fontId="2" type="noConversion"/>
  </si>
  <si>
    <t>4차</t>
    <phoneticPr fontId="2" type="noConversion"/>
  </si>
  <si>
    <t>5차</t>
    <phoneticPr fontId="2" type="noConversion"/>
  </si>
  <si>
    <t>2차 공매가격</t>
    <phoneticPr fontId="2" type="noConversion"/>
  </si>
  <si>
    <t>1차 공매가격</t>
    <phoneticPr fontId="2" type="noConversion"/>
  </si>
  <si>
    <t>공매가격(2차*0.9)</t>
    <phoneticPr fontId="2" type="noConversion"/>
  </si>
  <si>
    <t>공매가격(3차*0.9)</t>
    <phoneticPr fontId="2" type="noConversion"/>
  </si>
  <si>
    <t>3차 공매가격</t>
  </si>
  <si>
    <t>3차 공매가격</t>
    <phoneticPr fontId="2" type="noConversion"/>
  </si>
  <si>
    <t>4차 공매가격</t>
  </si>
  <si>
    <t>4차 공매가격</t>
    <phoneticPr fontId="2" type="noConversion"/>
  </si>
  <si>
    <t>5차 공매가격</t>
  </si>
  <si>
    <t>1차 공매가격</t>
  </si>
  <si>
    <t>2차 공매가격</t>
  </si>
  <si>
    <t>합계</t>
    <phoneticPr fontId="2" type="noConversion"/>
  </si>
  <si>
    <t>호실</t>
    <phoneticPr fontId="2" type="noConversion"/>
  </si>
  <si>
    <t xml:space="preserve">5차 공매가격 </t>
    <phoneticPr fontId="2" type="noConversion"/>
  </si>
  <si>
    <t xml:space="preserve">인천광역시 동구 송림동 346, 송림파인앤유 </t>
    <phoneticPr fontId="2" type="noConversion"/>
  </si>
  <si>
    <t>㈜케이엠엘리홀딩스</t>
    <phoneticPr fontId="2" type="noConversion"/>
  </si>
  <si>
    <t>우선수익자 요청사항 : 최종금액 15억  (합산금액)</t>
    <phoneticPr fontId="2" type="noConversion"/>
  </si>
  <si>
    <t>백만원미만에서 올림</t>
    <phoneticPr fontId="2" type="noConversion"/>
  </si>
  <si>
    <t>공매가격(4차*0.9)</t>
    <phoneticPr fontId="2" type="noConversion"/>
  </si>
  <si>
    <t>감평금액</t>
    <phoneticPr fontId="2" type="noConversion"/>
  </si>
  <si>
    <t>6차</t>
    <phoneticPr fontId="2" type="noConversion"/>
  </si>
  <si>
    <t>7차</t>
  </si>
  <si>
    <t>공매가격(5차*0.9)</t>
    <phoneticPr fontId="2" type="noConversion"/>
  </si>
  <si>
    <t>8차</t>
    <phoneticPr fontId="2" type="noConversion"/>
  </si>
  <si>
    <t>9차</t>
    <phoneticPr fontId="2" type="noConversion"/>
  </si>
  <si>
    <t>9차 공매가격</t>
  </si>
  <si>
    <t>9차 공매가격</t>
    <phoneticPr fontId="2" type="noConversion"/>
  </si>
  <si>
    <t>8차 공매가격</t>
  </si>
  <si>
    <t>8차 공매가격</t>
    <phoneticPr fontId="2" type="noConversion"/>
  </si>
  <si>
    <t>10차</t>
    <phoneticPr fontId="2" type="noConversion"/>
  </si>
  <si>
    <t xml:space="preserve">10차 공매가격 </t>
    <phoneticPr fontId="2" type="noConversion"/>
  </si>
  <si>
    <t>공매가격(9차*0.9)</t>
    <phoneticPr fontId="2" type="noConversion"/>
  </si>
  <si>
    <t>공매가격(8차*0.9)</t>
    <phoneticPr fontId="2" type="noConversion"/>
  </si>
  <si>
    <t>11차</t>
    <phoneticPr fontId="2" type="noConversion"/>
  </si>
  <si>
    <t xml:space="preserve">11차 공매가격 </t>
    <phoneticPr fontId="2" type="noConversion"/>
  </si>
  <si>
    <t>6차 공매가격</t>
  </si>
  <si>
    <t>6차 공매가격</t>
    <phoneticPr fontId="2" type="noConversion"/>
  </si>
  <si>
    <t>7차 공매가격</t>
  </si>
  <si>
    <t>7차 공매가격</t>
    <phoneticPr fontId="2" type="noConversion"/>
  </si>
  <si>
    <t>공매가격(6차*0.9)</t>
    <phoneticPr fontId="2" type="noConversion"/>
  </si>
  <si>
    <t>공매가격(7차*0.9)</t>
    <phoneticPr fontId="2" type="noConversion"/>
  </si>
  <si>
    <t>공매가격(10차*0.92)</t>
    <phoneticPr fontId="2" type="noConversion"/>
  </si>
  <si>
    <t>10차 공매가격</t>
  </si>
  <si>
    <t>11차 공매가격</t>
  </si>
  <si>
    <t>가람0525-09-16005</t>
    <phoneticPr fontId="2" type="noConversion"/>
  </si>
  <si>
    <t>-</t>
    <phoneticPr fontId="2" type="noConversion"/>
  </si>
  <si>
    <t>111호~113호</t>
    <phoneticPr fontId="2" type="noConversion"/>
  </si>
  <si>
    <t>124호~125호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</si>
</sst>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00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41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41" fontId="0" fillId="2" borderId="1" xfId="1" applyFont="1" applyFill="1" applyBorder="1">
      <alignment vertical="center"/>
    </xf>
    <xf numFmtId="0" fontId="0" fillId="0" borderId="2" xfId="0" applyBorder="1">
      <alignment vertical="center"/>
    </xf>
    <xf numFmtId="41" fontId="0" fillId="0" borderId="2" xfId="1" applyFont="1" applyBorder="1">
      <alignment vertical="center"/>
    </xf>
    <xf numFmtId="0" fontId="3" fillId="0" borderId="6" xfId="0" applyFont="1" applyBorder="1">
      <alignment vertical="center"/>
    </xf>
    <xf numFmtId="41" fontId="3" fillId="0" borderId="7" xfId="1" applyFont="1" applyBorder="1">
      <alignment vertical="center"/>
    </xf>
    <xf numFmtId="41" fontId="3" fillId="0" borderId="8" xfId="1" applyFont="1" applyBorder="1">
      <alignment vertical="center"/>
    </xf>
    <xf numFmtId="0" fontId="0" fillId="0" borderId="4" xfId="0" applyBorder="1">
      <alignment vertical="center"/>
    </xf>
    <xf numFmtId="41" fontId="0" fillId="0" borderId="4" xfId="1" applyFont="1" applyBorder="1">
      <alignment vertical="center"/>
    </xf>
    <xf numFmtId="41" fontId="0" fillId="0" borderId="2" xfId="0" applyNumberFormat="1" applyBorder="1">
      <alignment vertical="center"/>
    </xf>
    <xf numFmtId="41" fontId="3" fillId="0" borderId="8" xfId="0" applyNumberFormat="1" applyFont="1" applyBorder="1">
      <alignment vertical="center"/>
    </xf>
    <xf numFmtId="41" fontId="0" fillId="0" borderId="4" xfId="0" applyNumberFormat="1" applyBorder="1">
      <alignment vertical="center"/>
    </xf>
    <xf numFmtId="0" fontId="4" fillId="0" borderId="4" xfId="0" applyFont="1" applyBorder="1">
      <alignment vertical="center"/>
    </xf>
    <xf numFmtId="41" fontId="4" fillId="0" borderId="4" xfId="1" applyFont="1" applyBorder="1">
      <alignment vertical="center"/>
    </xf>
    <xf numFmtId="41" fontId="4" fillId="0" borderId="4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15" xfId="1" applyFont="1" applyBorder="1">
      <alignment vertical="center"/>
    </xf>
    <xf numFmtId="0" fontId="0" fillId="0" borderId="16" xfId="0" applyBorder="1" applyAlignment="1">
      <alignment horizontal="center" vertical="center"/>
    </xf>
    <xf numFmtId="41" fontId="0" fillId="0" borderId="17" xfId="1" applyFont="1" applyBorder="1">
      <alignment vertical="center"/>
    </xf>
    <xf numFmtId="41" fontId="0" fillId="0" borderId="18" xfId="1" applyFont="1" applyBorder="1">
      <alignment vertical="center"/>
    </xf>
    <xf numFmtId="41" fontId="5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0" applyNumberFormat="1" applyBorder="1">
      <alignment vertical="center"/>
    </xf>
    <xf numFmtId="41" fontId="3" fillId="0" borderId="0" xfId="0" applyNumberFormat="1" applyFont="1" applyBorder="1">
      <alignment vertical="center"/>
    </xf>
    <xf numFmtId="41" fontId="0" fillId="0" borderId="0" xfId="1" applyFont="1" applyBorder="1">
      <alignment vertical="center"/>
    </xf>
    <xf numFmtId="41" fontId="4" fillId="0" borderId="0" xfId="0" applyNumberFormat="1" applyFont="1" applyBorder="1">
      <alignment vertical="center"/>
    </xf>
    <xf numFmtId="41" fontId="3" fillId="0" borderId="0" xfId="1" applyFont="1" applyBorder="1">
      <alignment vertical="center"/>
    </xf>
    <xf numFmtId="41" fontId="0" fillId="0" borderId="0" xfId="1" applyFont="1" applyFill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3" fillId="0" borderId="22" xfId="0" applyFont="1" applyBorder="1">
      <alignment vertical="center"/>
    </xf>
    <xf numFmtId="0" fontId="4" fillId="0" borderId="19" xfId="0" applyFont="1" applyBorder="1">
      <alignment vertical="center"/>
    </xf>
    <xf numFmtId="176" fontId="0" fillId="0" borderId="0" xfId="0" applyNumberFormat="1">
      <alignment vertical="center"/>
    </xf>
    <xf numFmtId="41" fontId="4" fillId="0" borderId="3" xfId="1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9" fontId="0" fillId="0" borderId="3" xfId="2" applyFont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1" fontId="6" fillId="3" borderId="1" xfId="1" applyFont="1" applyFill="1" applyBorder="1">
      <alignment vertical="center"/>
    </xf>
    <xf numFmtId="41" fontId="6" fillId="3" borderId="15" xfId="1" applyFont="1" applyFill="1" applyBorder="1">
      <alignment vertical="center"/>
    </xf>
    <xf numFmtId="0" fontId="3" fillId="3" borderId="25" xfId="0" applyFont="1" applyFill="1" applyBorder="1" applyAlignment="1">
      <alignment horizontal="center" vertical="center"/>
    </xf>
    <xf numFmtId="41" fontId="6" fillId="3" borderId="9" xfId="1" applyFont="1" applyFill="1" applyBorder="1">
      <alignment vertical="center"/>
    </xf>
    <xf numFmtId="41" fontId="6" fillId="3" borderId="26" xfId="1" applyFont="1" applyFill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2DE1-ADA0-4267-A4B4-4C257E1C3E5F}">
  <sheetPr codeName="Sheet1"/>
  <dimension ref="A1:AF41"/>
  <sheetViews>
    <sheetView tabSelected="1" zoomScale="85" zoomScaleNormal="85" workbookViewId="0">
      <selection activeCell="A2" sqref="A2"/>
    </sheetView>
  </sheetViews>
  <sheetFormatPr defaultRowHeight="16.5" x14ac:dyDescent="0.3"/>
  <cols>
    <col min="1" max="1" width="6" customWidth="1"/>
    <col min="2" max="2" width="15.75" customWidth="1"/>
    <col min="3" max="3" width="16.625" bestFit="1" customWidth="1"/>
    <col min="4" max="4" width="16.75" bestFit="1" customWidth="1"/>
    <col min="5" max="6" width="15.5" bestFit="1" customWidth="1"/>
    <col min="7" max="7" width="20.125" bestFit="1" customWidth="1"/>
    <col min="8" max="9" width="15.5" bestFit="1" customWidth="1"/>
    <col min="10" max="10" width="15.375" bestFit="1" customWidth="1"/>
    <col min="11" max="11" width="16.75" bestFit="1" customWidth="1"/>
    <col min="12" max="12" width="17.25" customWidth="1"/>
    <col min="13" max="14" width="15.5" bestFit="1" customWidth="1"/>
    <col min="15" max="15" width="12.625" bestFit="1" customWidth="1"/>
    <col min="16" max="16" width="16.625" bestFit="1" customWidth="1"/>
    <col min="17" max="17" width="16.875" bestFit="1" customWidth="1"/>
    <col min="18" max="18" width="13.625" bestFit="1" customWidth="1"/>
    <col min="19" max="19" width="15.375" bestFit="1" customWidth="1"/>
    <col min="20" max="20" width="12.625" bestFit="1" customWidth="1"/>
    <col min="21" max="21" width="16.625" bestFit="1" customWidth="1"/>
    <col min="22" max="22" width="16.875" bestFit="1" customWidth="1"/>
    <col min="23" max="23" width="13.625" bestFit="1" customWidth="1"/>
    <col min="24" max="24" width="15.375" bestFit="1" customWidth="1"/>
    <col min="25" max="25" width="13.625" bestFit="1" customWidth="1"/>
    <col min="26" max="26" width="16.625" bestFit="1" customWidth="1"/>
    <col min="27" max="27" width="16.875" bestFit="1" customWidth="1"/>
    <col min="28" max="28" width="12.625" bestFit="1" customWidth="1"/>
    <col min="29" max="29" width="15.375" bestFit="1" customWidth="1"/>
    <col min="30" max="30" width="12.625" bestFit="1" customWidth="1"/>
    <col min="31" max="31" width="14.875" bestFit="1" customWidth="1"/>
    <col min="32" max="32" width="16.875" bestFit="1" customWidth="1"/>
    <col min="33" max="38" width="16.375" customWidth="1"/>
  </cols>
  <sheetData>
    <row r="1" spans="1:32" x14ac:dyDescent="0.3">
      <c r="A1" t="s">
        <v>29</v>
      </c>
      <c r="D1" t="s">
        <v>30</v>
      </c>
    </row>
    <row r="2" spans="1:32" x14ac:dyDescent="0.3">
      <c r="A2" t="s">
        <v>31</v>
      </c>
    </row>
    <row r="3" spans="1:32" x14ac:dyDescent="0.3">
      <c r="A3" t="s">
        <v>32</v>
      </c>
    </row>
    <row r="6" spans="1:32" ht="17.25" thickBot="1" x14ac:dyDescent="0.35">
      <c r="A6" s="46" t="s">
        <v>59</v>
      </c>
      <c r="B6" s="47"/>
      <c r="C6" s="56" t="s">
        <v>34</v>
      </c>
      <c r="D6" s="57"/>
      <c r="E6" s="57"/>
      <c r="F6" s="58"/>
      <c r="G6" s="2" t="s">
        <v>8</v>
      </c>
      <c r="H6" s="48" t="s">
        <v>9</v>
      </c>
      <c r="I6" s="49"/>
      <c r="J6" s="49"/>
      <c r="K6" s="49"/>
      <c r="L6" s="50"/>
      <c r="M6" s="54" t="s">
        <v>11</v>
      </c>
      <c r="N6" s="54"/>
      <c r="O6" s="54"/>
      <c r="P6" s="55"/>
      <c r="Q6" s="55"/>
      <c r="R6" s="51" t="s">
        <v>12</v>
      </c>
      <c r="S6" s="52"/>
      <c r="T6" s="52"/>
      <c r="U6" s="49"/>
      <c r="V6" s="50"/>
      <c r="W6" s="51" t="s">
        <v>13</v>
      </c>
      <c r="X6" s="52"/>
      <c r="Y6" s="52"/>
      <c r="Z6" s="49"/>
      <c r="AA6" s="50"/>
      <c r="AB6" s="54" t="s">
        <v>14</v>
      </c>
      <c r="AC6" s="54"/>
      <c r="AD6" s="54"/>
      <c r="AE6" s="54"/>
      <c r="AF6" s="54"/>
    </row>
    <row r="7" spans="1:32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/>
      <c r="H7" s="1" t="s">
        <v>6</v>
      </c>
      <c r="I7" s="1" t="s">
        <v>7</v>
      </c>
      <c r="J7" s="6" t="s">
        <v>4</v>
      </c>
      <c r="K7" s="45" t="s">
        <v>16</v>
      </c>
      <c r="L7" s="30" t="s">
        <v>60</v>
      </c>
      <c r="M7" s="11" t="s">
        <v>6</v>
      </c>
      <c r="N7" s="1" t="s">
        <v>7</v>
      </c>
      <c r="O7" s="6" t="s">
        <v>4</v>
      </c>
      <c r="P7" s="19" t="s">
        <v>15</v>
      </c>
      <c r="Q7" s="16" t="s">
        <v>10</v>
      </c>
      <c r="R7" s="11" t="s">
        <v>6</v>
      </c>
      <c r="S7" s="1" t="s">
        <v>7</v>
      </c>
      <c r="T7" s="6" t="s">
        <v>4</v>
      </c>
      <c r="U7" s="19" t="s">
        <v>20</v>
      </c>
      <c r="V7" s="16" t="s">
        <v>17</v>
      </c>
      <c r="W7" s="11" t="s">
        <v>6</v>
      </c>
      <c r="X7" s="1" t="s">
        <v>7</v>
      </c>
      <c r="Y7" s="6" t="s">
        <v>4</v>
      </c>
      <c r="Z7" s="8" t="s">
        <v>22</v>
      </c>
      <c r="AA7" s="16" t="s">
        <v>18</v>
      </c>
      <c r="AB7" s="38" t="s">
        <v>6</v>
      </c>
      <c r="AC7" s="39" t="s">
        <v>7</v>
      </c>
      <c r="AD7" s="40" t="s">
        <v>4</v>
      </c>
      <c r="AE7" s="41" t="s">
        <v>28</v>
      </c>
      <c r="AF7" s="42" t="s">
        <v>33</v>
      </c>
    </row>
    <row r="8" spans="1:32" x14ac:dyDescent="0.3">
      <c r="A8" s="20">
        <v>1</v>
      </c>
      <c r="B8" s="20">
        <v>111</v>
      </c>
      <c r="C8" s="4">
        <v>173700000</v>
      </c>
      <c r="D8" s="4">
        <v>405300000</v>
      </c>
      <c r="E8" s="4">
        <f>D8*0.1</f>
        <v>40530000</v>
      </c>
      <c r="F8" s="4">
        <f>SUM(C8:E8)</f>
        <v>619530000</v>
      </c>
      <c r="G8" s="5">
        <f>ROUNDUP(F8,-6)</f>
        <v>620000000</v>
      </c>
      <c r="H8" s="4">
        <f>G8*(C8/F8)</f>
        <v>173831775.70093456</v>
      </c>
      <c r="I8" s="4">
        <f>G8*(D8/F8)</f>
        <v>405607476.63551402</v>
      </c>
      <c r="J8" s="7">
        <f>G8*(E8/F8)</f>
        <v>40560747.663551398</v>
      </c>
      <c r="K8" s="9">
        <f>SUM(H8:J8)</f>
        <v>620000000</v>
      </c>
      <c r="L8" s="44">
        <f>G8</f>
        <v>620000000</v>
      </c>
      <c r="M8" s="12">
        <f>P8*(C8/F8)</f>
        <v>156448598.13084111</v>
      </c>
      <c r="N8" s="4">
        <f>P8*(D8/F8)</f>
        <v>365046728.97196257</v>
      </c>
      <c r="O8" s="7">
        <f>P8*(E8/F8)</f>
        <v>36504672.897196256</v>
      </c>
      <c r="P8" s="9">
        <f>ROUNDUP(Q8,-6)</f>
        <v>558000000</v>
      </c>
      <c r="Q8" s="17">
        <f>K8*0.9</f>
        <v>558000000</v>
      </c>
      <c r="R8" s="12">
        <f>U8*(C8/F8)</f>
        <v>141028037.38317755</v>
      </c>
      <c r="S8" s="4">
        <f>U8*(D8/F8)</f>
        <v>329065420.56074762</v>
      </c>
      <c r="T8" s="7">
        <f>U8*(E8/F8)</f>
        <v>32906542.056074765</v>
      </c>
      <c r="U8" s="9">
        <f>ROUNDUP(V8,-6)</f>
        <v>503000000</v>
      </c>
      <c r="V8" s="17">
        <f>P8*0.9</f>
        <v>502200000</v>
      </c>
      <c r="W8" s="12">
        <f>Z8*(C8/F8)</f>
        <v>127009345.79439251</v>
      </c>
      <c r="X8" s="4">
        <f>Z8*(D8/F8)</f>
        <v>296355140.18691587</v>
      </c>
      <c r="Y8" s="7">
        <f>Z8*(E8/F8)+1</f>
        <v>29635515.018691584</v>
      </c>
      <c r="Z8" s="9">
        <f>ROUNDUP(AA8,-6)</f>
        <v>453000000</v>
      </c>
      <c r="AA8" s="17">
        <f>U8*0.9</f>
        <v>452700000</v>
      </c>
      <c r="AB8" s="12">
        <f>AE8*(C8/F8)</f>
        <v>114392523.36448596</v>
      </c>
      <c r="AC8" s="4">
        <f>AE8*(D8/F8)</f>
        <v>266915887.85046726</v>
      </c>
      <c r="AD8" s="7">
        <f>AE8*(E8/F8)</f>
        <v>26691588.785046726</v>
      </c>
      <c r="AE8" s="9">
        <f>ROUNDUP(AF8,-6)</f>
        <v>408000000</v>
      </c>
      <c r="AF8" s="17">
        <f>Z8*0.9</f>
        <v>407700000</v>
      </c>
    </row>
    <row r="9" spans="1:32" x14ac:dyDescent="0.3">
      <c r="A9" s="20">
        <v>2</v>
      </c>
      <c r="B9" s="20">
        <v>112</v>
      </c>
      <c r="C9" s="4">
        <v>197100000</v>
      </c>
      <c r="D9" s="4">
        <v>459900000</v>
      </c>
      <c r="E9" s="4">
        <f t="shared" ref="E9:E12" si="0">D9*0.1</f>
        <v>45990000</v>
      </c>
      <c r="F9" s="4">
        <f t="shared" ref="F9:F12" si="1">SUM(C9:E9)</f>
        <v>702990000</v>
      </c>
      <c r="G9" s="5">
        <f t="shared" ref="G9:G12" si="2">ROUNDUP(F9,-6)</f>
        <v>703000000</v>
      </c>
      <c r="H9" s="4">
        <f>G9*(C9/F9)</f>
        <v>197102803.73831773</v>
      </c>
      <c r="I9" s="4">
        <f>G9*(D9/F9)</f>
        <v>459906542.05607474</v>
      </c>
      <c r="J9" s="7">
        <f>G9*(E9/F9)</f>
        <v>45990654.205607474</v>
      </c>
      <c r="K9" s="9">
        <f t="shared" ref="K9" si="3">SUM(H9:J9)</f>
        <v>703000000</v>
      </c>
      <c r="L9" s="44">
        <f t="shared" ref="L9:L12" si="4">G9</f>
        <v>703000000</v>
      </c>
      <c r="M9" s="12">
        <f>P9*(C9/F9)</f>
        <v>177476635.51401868</v>
      </c>
      <c r="N9" s="4">
        <f>P9*(D9/F9)</f>
        <v>414112149.53271025</v>
      </c>
      <c r="O9" s="7">
        <f>P9*(E9/F9)</f>
        <v>41411214.953271024</v>
      </c>
      <c r="P9" s="9">
        <f t="shared" ref="P9:P12" si="5">ROUNDUP(Q9,-6)</f>
        <v>633000000</v>
      </c>
      <c r="Q9" s="17">
        <f>K9*0.9</f>
        <v>632700000</v>
      </c>
      <c r="R9" s="12">
        <f>U9*(C9/F9)</f>
        <v>159813084.11214951</v>
      </c>
      <c r="S9" s="4">
        <f>U9*(D9/F9)</f>
        <v>372897196.26168221</v>
      </c>
      <c r="T9" s="7">
        <f>U9*(E9/F9)</f>
        <v>37289719.626168221</v>
      </c>
      <c r="U9" s="9">
        <f t="shared" ref="U9:U12" si="6">ROUNDUP(V9,-6)</f>
        <v>570000000</v>
      </c>
      <c r="V9" s="17">
        <f t="shared" ref="V9:V12" si="7">P9*0.9</f>
        <v>569700000</v>
      </c>
      <c r="W9" s="12">
        <f>Z9*(C9/F9)</f>
        <v>143831775.70093456</v>
      </c>
      <c r="X9" s="4">
        <f>Z9*(D9/F9)</f>
        <v>335607476.63551402</v>
      </c>
      <c r="Y9" s="7">
        <f>Z9*(E9/F9)</f>
        <v>33560747.663551398</v>
      </c>
      <c r="Z9" s="9">
        <f t="shared" ref="Z9:Z12" si="8">ROUNDUP(AA9,-6)</f>
        <v>513000000</v>
      </c>
      <c r="AA9" s="17">
        <f t="shared" ref="AA9:AA12" si="9">U9*0.9</f>
        <v>513000000</v>
      </c>
      <c r="AB9" s="12">
        <f>AE9*(C9/F9)</f>
        <v>129532710.28037383</v>
      </c>
      <c r="AC9" s="4">
        <f>AE9*(D9/F9)</f>
        <v>302242990.65420556</v>
      </c>
      <c r="AD9" s="7">
        <f>AE9*(E9/F9)</f>
        <v>30224299.065420557</v>
      </c>
      <c r="AE9" s="9">
        <f t="shared" ref="AE9:AE12" si="10">ROUNDUP(AF9,-6)</f>
        <v>462000000</v>
      </c>
      <c r="AF9" s="17">
        <f t="shared" ref="AF9:AF12" si="11">Z9*0.9</f>
        <v>461700000</v>
      </c>
    </row>
    <row r="10" spans="1:32" x14ac:dyDescent="0.3">
      <c r="A10" s="20">
        <v>3</v>
      </c>
      <c r="B10" s="20">
        <v>113</v>
      </c>
      <c r="C10" s="4">
        <v>280200000</v>
      </c>
      <c r="D10" s="4">
        <v>653800000</v>
      </c>
      <c r="E10" s="4">
        <f t="shared" si="0"/>
        <v>65380000</v>
      </c>
      <c r="F10" s="4">
        <f t="shared" si="1"/>
        <v>999380000</v>
      </c>
      <c r="G10" s="5">
        <f t="shared" si="2"/>
        <v>1000000000</v>
      </c>
      <c r="H10" s="4">
        <f>G10*(C10/F10)</f>
        <v>280373831.77570093</v>
      </c>
      <c r="I10" s="4">
        <f>G10*(D10/F10)</f>
        <v>654205607.47663546</v>
      </c>
      <c r="J10" s="7">
        <f>G10*(E10/F10)+1</f>
        <v>65420561.747663543</v>
      </c>
      <c r="K10" s="9">
        <f>SUM(H10:J10)-1</f>
        <v>999999999.99999988</v>
      </c>
      <c r="L10" s="44">
        <f t="shared" si="4"/>
        <v>1000000000</v>
      </c>
      <c r="M10" s="12">
        <f>P10*(C10/F10)</f>
        <v>252336448.59813082</v>
      </c>
      <c r="N10" s="4">
        <f>P10*(D10/F10)</f>
        <v>588785046.72897196</v>
      </c>
      <c r="O10" s="7">
        <f>P10*(E10/F10)</f>
        <v>58878504.67289719</v>
      </c>
      <c r="P10" s="9">
        <f t="shared" si="5"/>
        <v>900000000</v>
      </c>
      <c r="Q10" s="17">
        <f>K10*0.9</f>
        <v>899999999.99999988</v>
      </c>
      <c r="R10" s="12">
        <f>U10*(C10/F10)</f>
        <v>227102803.73831773</v>
      </c>
      <c r="S10" s="4">
        <f>U10*(D10/F10)</f>
        <v>529906542.05607474</v>
      </c>
      <c r="T10" s="7">
        <f>U10*(E10/F10)</f>
        <v>52990654.205607474</v>
      </c>
      <c r="U10" s="9">
        <f t="shared" si="6"/>
        <v>810000000</v>
      </c>
      <c r="V10" s="17">
        <f t="shared" si="7"/>
        <v>810000000</v>
      </c>
      <c r="W10" s="12">
        <f>Z10*(C10/F10)</f>
        <v>204392523.36448595</v>
      </c>
      <c r="X10" s="4">
        <f>Z10*(D10/F10)</f>
        <v>476915887.85046726</v>
      </c>
      <c r="Y10" s="7">
        <f>Z10*(E10/F10)</f>
        <v>47691588.785046726</v>
      </c>
      <c r="Z10" s="9">
        <f>ROUNDUP(AA10,-6)</f>
        <v>729000000</v>
      </c>
      <c r="AA10" s="17">
        <f t="shared" si="9"/>
        <v>729000000</v>
      </c>
      <c r="AB10" s="12">
        <f>AE10*(C10/F10)</f>
        <v>184205607.47663549</v>
      </c>
      <c r="AC10" s="4">
        <f>AE10*(D10/F10)</f>
        <v>429813084.11214954</v>
      </c>
      <c r="AD10" s="7">
        <f>AE10*(E10/F10)</f>
        <v>42981308.411214948</v>
      </c>
      <c r="AE10" s="9">
        <f>ROUNDUP(AF10,-6)</f>
        <v>657000000</v>
      </c>
      <c r="AF10" s="17">
        <f t="shared" si="11"/>
        <v>656100000</v>
      </c>
    </row>
    <row r="11" spans="1:32" x14ac:dyDescent="0.3">
      <c r="A11" s="20">
        <v>4</v>
      </c>
      <c r="B11" s="20">
        <v>124</v>
      </c>
      <c r="C11" s="4">
        <v>375000000</v>
      </c>
      <c r="D11" s="4">
        <v>875000000</v>
      </c>
      <c r="E11" s="4">
        <f t="shared" si="0"/>
        <v>87500000</v>
      </c>
      <c r="F11" s="4">
        <f t="shared" si="1"/>
        <v>1337500000</v>
      </c>
      <c r="G11" s="5">
        <f t="shared" si="2"/>
        <v>1338000000</v>
      </c>
      <c r="H11" s="4">
        <f>G11*(C11/F11)</f>
        <v>375140186.91588783</v>
      </c>
      <c r="I11" s="4">
        <f>G11*(D11/F11)</f>
        <v>875327102.80373824</v>
      </c>
      <c r="J11" s="7">
        <f>G11*(E11/F11)+1</f>
        <v>87532711.280373827</v>
      </c>
      <c r="K11" s="9">
        <f>SUM(H11:J11)-1</f>
        <v>1337999999.9999998</v>
      </c>
      <c r="L11" s="44">
        <f t="shared" si="4"/>
        <v>1338000000</v>
      </c>
      <c r="M11" s="12">
        <f>P11*(C11/F11)</f>
        <v>337850467.28971958</v>
      </c>
      <c r="N11" s="4">
        <f>P11*(D11/F11)</f>
        <v>788317757.00934577</v>
      </c>
      <c r="O11" s="7">
        <f>P11*(E11/F11)</f>
        <v>78831775.700934574</v>
      </c>
      <c r="P11" s="9">
        <f t="shared" si="5"/>
        <v>1205000000</v>
      </c>
      <c r="Q11" s="17">
        <f>K11*0.9</f>
        <v>1204199999.9999998</v>
      </c>
      <c r="R11" s="12">
        <f>U11*(C11/F11)</f>
        <v>304205607.47663552</v>
      </c>
      <c r="S11" s="4">
        <f>U11*(D11/F11)</f>
        <v>709813084.11214948</v>
      </c>
      <c r="T11" s="7">
        <f>U11*(E11/F11)</f>
        <v>70981308.411214948</v>
      </c>
      <c r="U11" s="9">
        <f t="shared" si="6"/>
        <v>1085000000</v>
      </c>
      <c r="V11" s="17">
        <f t="shared" si="7"/>
        <v>1084500000</v>
      </c>
      <c r="W11" s="12">
        <f>Z11*(C11/F11)</f>
        <v>273925233.64485979</v>
      </c>
      <c r="X11" s="4">
        <f>Z11*(D11/F11)</f>
        <v>639158878.50467288</v>
      </c>
      <c r="Y11" s="7">
        <f>Z11*(E11/F11)</f>
        <v>63915887.85046728</v>
      </c>
      <c r="Z11" s="9">
        <f t="shared" si="8"/>
        <v>977000000</v>
      </c>
      <c r="AA11" s="17">
        <f t="shared" si="9"/>
        <v>976500000</v>
      </c>
      <c r="AB11" s="12">
        <f>AE11*(C11/F11)</f>
        <v>246728971.9626168</v>
      </c>
      <c r="AC11" s="4">
        <f>AE11*(D11/F11)</f>
        <v>575700934.57943916</v>
      </c>
      <c r="AD11" s="7">
        <f>AE11*(E11/F11)</f>
        <v>57570093.457943916</v>
      </c>
      <c r="AE11" s="9">
        <f t="shared" si="10"/>
        <v>880000000</v>
      </c>
      <c r="AF11" s="17">
        <f t="shared" si="11"/>
        <v>879300000</v>
      </c>
    </row>
    <row r="12" spans="1:32" x14ac:dyDescent="0.3">
      <c r="A12" s="20">
        <v>5</v>
      </c>
      <c r="B12" s="20">
        <v>125</v>
      </c>
      <c r="C12" s="4">
        <v>150300000</v>
      </c>
      <c r="D12" s="4">
        <v>350700000</v>
      </c>
      <c r="E12" s="4">
        <f t="shared" si="0"/>
        <v>35070000</v>
      </c>
      <c r="F12" s="4">
        <f t="shared" si="1"/>
        <v>536070000</v>
      </c>
      <c r="G12" s="5">
        <f t="shared" si="2"/>
        <v>537000000</v>
      </c>
      <c r="H12" s="4">
        <f>G12*(C12/F12)</f>
        <v>150560747.66355139</v>
      </c>
      <c r="I12" s="4">
        <f>G12*(D12/F12)</f>
        <v>351308411.21495324</v>
      </c>
      <c r="J12" s="7">
        <f>G12*(E12/F12)+1</f>
        <v>35130842.121495321</v>
      </c>
      <c r="K12" s="9">
        <f>SUM(H12:J12)-1</f>
        <v>537000000</v>
      </c>
      <c r="L12" s="44">
        <f t="shared" si="4"/>
        <v>537000000</v>
      </c>
      <c r="M12" s="12">
        <f>P12*(C12/F12)</f>
        <v>135700934.57943925</v>
      </c>
      <c r="N12" s="4">
        <f>P12*(D12/F12)</f>
        <v>316635514.0186916</v>
      </c>
      <c r="O12" s="7">
        <f>P12*(E12/F12)</f>
        <v>31663551.401869155</v>
      </c>
      <c r="P12" s="9">
        <f t="shared" si="5"/>
        <v>484000000</v>
      </c>
      <c r="Q12" s="17">
        <f>K12*0.9</f>
        <v>483300000</v>
      </c>
      <c r="R12" s="12">
        <f>U12*(C12/F12)</f>
        <v>122242990.65420559</v>
      </c>
      <c r="S12" s="4">
        <f>U12*(D12/F12)</f>
        <v>285233644.85981309</v>
      </c>
      <c r="T12" s="7">
        <f>U12*(E12/F12)</f>
        <v>28523364.485981304</v>
      </c>
      <c r="U12" s="9">
        <f t="shared" si="6"/>
        <v>436000000</v>
      </c>
      <c r="V12" s="17">
        <f t="shared" si="7"/>
        <v>435600000</v>
      </c>
      <c r="W12" s="12">
        <f>Z12*(C12/F12)</f>
        <v>110186915.88785046</v>
      </c>
      <c r="X12" s="4">
        <f>Z12*(D12/F12)</f>
        <v>257102803.73831773</v>
      </c>
      <c r="Y12" s="7">
        <f>Z12*(E12/F12)</f>
        <v>25710280.373831771</v>
      </c>
      <c r="Z12" s="9">
        <f t="shared" si="8"/>
        <v>393000000</v>
      </c>
      <c r="AA12" s="17">
        <f t="shared" si="9"/>
        <v>392400000</v>
      </c>
      <c r="AB12" s="12">
        <f>AE12*(C12/F12)</f>
        <v>99252336.448598117</v>
      </c>
      <c r="AC12" s="4">
        <f>AE12*(D12/F12)</f>
        <v>231588785.04672897</v>
      </c>
      <c r="AD12" s="7">
        <f>AE12*(E12/F12)</f>
        <v>23158878.504672896</v>
      </c>
      <c r="AE12" s="9">
        <f t="shared" si="10"/>
        <v>354000000</v>
      </c>
      <c r="AF12" s="17">
        <f t="shared" si="11"/>
        <v>353700000</v>
      </c>
    </row>
    <row r="13" spans="1:32" ht="17.25" thickBot="1" x14ac:dyDescent="0.35">
      <c r="A13" s="46" t="s">
        <v>5</v>
      </c>
      <c r="B13" s="47"/>
      <c r="C13" s="3">
        <f t="shared" ref="C13:AC13" si="12">SUM(C8:C12)</f>
        <v>1176300000</v>
      </c>
      <c r="D13" s="3">
        <f t="shared" si="12"/>
        <v>2744700000</v>
      </c>
      <c r="E13" s="3">
        <f t="shared" si="12"/>
        <v>274470000</v>
      </c>
      <c r="F13" s="3">
        <f t="shared" si="12"/>
        <v>4195470000</v>
      </c>
      <c r="G13" s="5">
        <f t="shared" si="12"/>
        <v>4198000000</v>
      </c>
      <c r="H13" s="3">
        <f t="shared" si="12"/>
        <v>1177009345.7943923</v>
      </c>
      <c r="I13" s="3">
        <f t="shared" si="12"/>
        <v>2746355140.1869159</v>
      </c>
      <c r="J13" s="13">
        <f t="shared" si="12"/>
        <v>274635517.01869154</v>
      </c>
      <c r="K13" s="14">
        <f t="shared" si="12"/>
        <v>4198000000</v>
      </c>
      <c r="L13" s="44">
        <f t="shared" si="12"/>
        <v>4198000000</v>
      </c>
      <c r="M13" s="15">
        <f t="shared" si="12"/>
        <v>1059813084.1121495</v>
      </c>
      <c r="N13" s="3">
        <f t="shared" si="12"/>
        <v>2472897196.261682</v>
      </c>
      <c r="O13" s="7">
        <f t="shared" si="12"/>
        <v>247289719.62616822</v>
      </c>
      <c r="P13" s="14">
        <f t="shared" si="12"/>
        <v>3780000000</v>
      </c>
      <c r="Q13" s="18">
        <f t="shared" si="12"/>
        <v>3778200000</v>
      </c>
      <c r="R13" s="12">
        <f t="shared" si="12"/>
        <v>954392523.36448586</v>
      </c>
      <c r="S13" s="4">
        <f t="shared" si="12"/>
        <v>2226915887.8504672</v>
      </c>
      <c r="T13" s="7">
        <f t="shared" si="12"/>
        <v>222691588.78504673</v>
      </c>
      <c r="U13" s="10">
        <f t="shared" si="12"/>
        <v>3404000000</v>
      </c>
      <c r="V13" s="18">
        <f t="shared" si="12"/>
        <v>3402000000</v>
      </c>
      <c r="W13" s="15">
        <f t="shared" si="12"/>
        <v>859345794.39252329</v>
      </c>
      <c r="X13" s="3">
        <f t="shared" si="12"/>
        <v>2005140186.9158876</v>
      </c>
      <c r="Y13" s="13">
        <f t="shared" si="12"/>
        <v>200514019.69158879</v>
      </c>
      <c r="Z13" s="14">
        <f t="shared" si="12"/>
        <v>3065000000</v>
      </c>
      <c r="AA13" s="18">
        <f t="shared" si="12"/>
        <v>3063600000</v>
      </c>
      <c r="AB13" s="12">
        <f t="shared" si="12"/>
        <v>774112149.53271019</v>
      </c>
      <c r="AC13" s="4">
        <f t="shared" si="12"/>
        <v>1806261682.2429905</v>
      </c>
      <c r="AD13" s="7">
        <f>SUM(AD8:AD12)-2</f>
        <v>180626166.22429901</v>
      </c>
      <c r="AE13" s="10">
        <f>SUM(AE8:AE12)</f>
        <v>2761000000</v>
      </c>
      <c r="AF13" s="18">
        <f>SUM(AF8:AF12)</f>
        <v>2758500000</v>
      </c>
    </row>
    <row r="14" spans="1:32" x14ac:dyDescent="0.3">
      <c r="A14" s="31"/>
      <c r="B14" s="31"/>
      <c r="C14" s="32"/>
      <c r="D14" s="32"/>
      <c r="E14" s="32"/>
      <c r="F14" s="32"/>
      <c r="G14" s="37"/>
      <c r="H14" s="32"/>
      <c r="I14" s="32"/>
      <c r="J14" s="32"/>
      <c r="K14" s="33"/>
      <c r="L14" s="33"/>
      <c r="M14" s="32"/>
      <c r="N14" s="32"/>
      <c r="O14" s="34"/>
      <c r="P14" s="33"/>
      <c r="Q14" s="35"/>
      <c r="R14" s="34"/>
      <c r="S14" s="34"/>
      <c r="T14" s="34"/>
      <c r="U14" s="36"/>
      <c r="V14" s="35"/>
      <c r="W14" s="32"/>
      <c r="X14" s="32"/>
      <c r="Y14" s="32"/>
      <c r="Z14" s="33"/>
      <c r="AA14" s="35"/>
      <c r="AB14" s="34"/>
      <c r="AC14" s="34"/>
      <c r="AD14" s="34"/>
      <c r="AE14" s="36"/>
      <c r="AF14" s="35"/>
    </row>
    <row r="15" spans="1:32" x14ac:dyDescent="0.3">
      <c r="A15" s="31"/>
      <c r="B15" s="31"/>
      <c r="C15" s="32"/>
      <c r="D15" s="32"/>
      <c r="E15" s="32"/>
      <c r="F15" s="32"/>
      <c r="G15" s="37"/>
      <c r="H15" s="32"/>
      <c r="I15" s="32"/>
      <c r="J15" s="32"/>
      <c r="K15" s="33"/>
      <c r="L15" s="33"/>
      <c r="M15" s="32"/>
      <c r="N15" s="32"/>
      <c r="O15" s="34"/>
      <c r="P15" s="33"/>
      <c r="Q15" s="35"/>
      <c r="R15" s="34"/>
      <c r="S15" s="34"/>
      <c r="T15" s="34"/>
      <c r="U15" s="36"/>
      <c r="V15" s="35"/>
      <c r="W15" s="32"/>
      <c r="X15" s="32"/>
      <c r="Y15" s="32"/>
      <c r="Z15" s="33"/>
      <c r="AA15" s="35"/>
      <c r="AB15" s="34"/>
      <c r="AC15" s="34"/>
      <c r="AD15" s="34"/>
      <c r="AE15" s="36"/>
      <c r="AF15" s="35"/>
    </row>
    <row r="16" spans="1:32" ht="17.25" thickBot="1" x14ac:dyDescent="0.35">
      <c r="A16" s="1"/>
      <c r="B16" s="1"/>
      <c r="C16" s="48" t="s">
        <v>35</v>
      </c>
      <c r="D16" s="49"/>
      <c r="E16" s="49"/>
      <c r="F16" s="49"/>
      <c r="G16" s="50"/>
      <c r="H16" s="48" t="s">
        <v>36</v>
      </c>
      <c r="I16" s="49"/>
      <c r="J16" s="49"/>
      <c r="K16" s="49"/>
      <c r="L16" s="50"/>
      <c r="M16" s="48" t="s">
        <v>38</v>
      </c>
      <c r="N16" s="49"/>
      <c r="O16" s="49"/>
      <c r="P16" s="49"/>
      <c r="Q16" s="50"/>
      <c r="R16" s="48" t="s">
        <v>39</v>
      </c>
      <c r="S16" s="49"/>
      <c r="T16" s="49"/>
      <c r="U16" s="49"/>
      <c r="V16" s="50"/>
      <c r="W16" s="51" t="s">
        <v>44</v>
      </c>
      <c r="X16" s="52"/>
      <c r="Y16" s="52"/>
      <c r="Z16" s="52"/>
      <c r="AA16" s="53"/>
      <c r="AB16" s="51" t="s">
        <v>48</v>
      </c>
      <c r="AC16" s="52"/>
      <c r="AD16" s="52"/>
      <c r="AE16" s="52"/>
      <c r="AF16" s="53"/>
    </row>
    <row r="17" spans="1:32" x14ac:dyDescent="0.3">
      <c r="A17" s="1" t="s">
        <v>0</v>
      </c>
      <c r="B17" s="1" t="s">
        <v>1</v>
      </c>
      <c r="C17" s="1" t="s">
        <v>6</v>
      </c>
      <c r="D17" s="1" t="s">
        <v>7</v>
      </c>
      <c r="E17" s="6" t="s">
        <v>4</v>
      </c>
      <c r="F17" s="19" t="s">
        <v>51</v>
      </c>
      <c r="G17" s="16" t="s">
        <v>37</v>
      </c>
      <c r="H17" s="11" t="s">
        <v>6</v>
      </c>
      <c r="I17" s="1" t="s">
        <v>7</v>
      </c>
      <c r="J17" s="6" t="s">
        <v>4</v>
      </c>
      <c r="K17" s="19" t="s">
        <v>53</v>
      </c>
      <c r="L17" s="16" t="s">
        <v>54</v>
      </c>
      <c r="M17" s="11" t="s">
        <v>6</v>
      </c>
      <c r="N17" s="1" t="s">
        <v>7</v>
      </c>
      <c r="O17" s="6" t="s">
        <v>4</v>
      </c>
      <c r="P17" s="19" t="s">
        <v>43</v>
      </c>
      <c r="Q17" s="16" t="s">
        <v>55</v>
      </c>
      <c r="R17" s="11" t="s">
        <v>6</v>
      </c>
      <c r="S17" s="1" t="s">
        <v>7</v>
      </c>
      <c r="T17" s="6" t="s">
        <v>4</v>
      </c>
      <c r="U17" s="8" t="s">
        <v>41</v>
      </c>
      <c r="V17" s="16" t="s">
        <v>47</v>
      </c>
      <c r="W17" s="11" t="s">
        <v>6</v>
      </c>
      <c r="X17" s="1" t="s">
        <v>7</v>
      </c>
      <c r="Y17" s="6" t="s">
        <v>4</v>
      </c>
      <c r="Z17" s="41" t="s">
        <v>45</v>
      </c>
      <c r="AA17" s="42" t="s">
        <v>46</v>
      </c>
      <c r="AB17" s="11" t="s">
        <v>6</v>
      </c>
      <c r="AC17" s="1" t="s">
        <v>7</v>
      </c>
      <c r="AD17" s="6" t="s">
        <v>4</v>
      </c>
      <c r="AE17" s="41" t="s">
        <v>49</v>
      </c>
      <c r="AF17" s="42" t="s">
        <v>56</v>
      </c>
    </row>
    <row r="18" spans="1:32" x14ac:dyDescent="0.3">
      <c r="A18" s="20">
        <v>1</v>
      </c>
      <c r="B18" s="20">
        <v>111</v>
      </c>
      <c r="C18" s="4">
        <f t="shared" ref="C18:C23" si="13">F18*(C8/F8)</f>
        <v>103177570.09345794</v>
      </c>
      <c r="D18" s="4">
        <f t="shared" ref="D18:D23" si="14">F18*(D8/F8)</f>
        <v>240747663.55140185</v>
      </c>
      <c r="E18" s="4">
        <f t="shared" ref="E18:E23" si="15">F18*(E8/F8)</f>
        <v>24074766.355140183</v>
      </c>
      <c r="F18" s="9">
        <f>ROUNDUP(G18,-6)</f>
        <v>368000000</v>
      </c>
      <c r="G18" s="17">
        <f>AE8*0.9</f>
        <v>367200000</v>
      </c>
      <c r="H18" s="4">
        <f t="shared" ref="H18:H23" si="16">K18*(C8/F8)</f>
        <v>93084112.149532706</v>
      </c>
      <c r="I18" s="4">
        <f t="shared" ref="I18:I23" si="17">K18*(D8/F8)</f>
        <v>217196261.68224299</v>
      </c>
      <c r="J18" s="4">
        <f t="shared" ref="J18:J23" si="18">K18*(E8/F8)</f>
        <v>21719626.168224297</v>
      </c>
      <c r="K18" s="9">
        <f>ROUNDUP(L18,-6)</f>
        <v>332000000</v>
      </c>
      <c r="L18" s="17">
        <f>F18*0.9</f>
        <v>331200000</v>
      </c>
      <c r="M18" s="4">
        <f>P18*(C8/F8)</f>
        <v>83831775.700934574</v>
      </c>
      <c r="N18" s="4">
        <f>P18*(D8/F8)</f>
        <v>195607476.63551402</v>
      </c>
      <c r="O18" s="4">
        <f>P18*(E8/F8)</f>
        <v>19560747.663551401</v>
      </c>
      <c r="P18" s="9">
        <f>ROUNDUP(Q18,-6)</f>
        <v>299000000</v>
      </c>
      <c r="Q18" s="17">
        <f>K18*0.9</f>
        <v>298800000</v>
      </c>
      <c r="R18" s="4">
        <f t="shared" ref="R18:R23" si="19">U18*(C8/F8)</f>
        <v>75700934.579439253</v>
      </c>
      <c r="S18" s="4">
        <f t="shared" ref="S18:S23" si="20">U18*(D8/F8)</f>
        <v>176635514.01869157</v>
      </c>
      <c r="T18" s="4">
        <f t="shared" ref="T18:T23" si="21">U18*(E8/F8)</f>
        <v>17663551.401869155</v>
      </c>
      <c r="U18" s="9">
        <f>ROUNDUP(V18,-6)</f>
        <v>270000000</v>
      </c>
      <c r="V18" s="17">
        <f>P18*0.9</f>
        <v>269100000</v>
      </c>
      <c r="W18" s="4">
        <f t="shared" ref="W18:W23" si="22">Z18*(C8/F8)</f>
        <v>68130841.121495321</v>
      </c>
      <c r="X18" s="4">
        <f t="shared" ref="X18:X23" si="23">Z18*(D8/F8)</f>
        <v>158971962.61682242</v>
      </c>
      <c r="Y18" s="4">
        <f t="shared" ref="Y18:Y23" si="24">Z18*(E8/F8)</f>
        <v>15897196.261682242</v>
      </c>
      <c r="Z18" s="9">
        <f>ROUNDUP(AA18,-6)</f>
        <v>243000000</v>
      </c>
      <c r="AA18" s="17">
        <f>U18*0.9</f>
        <v>243000000</v>
      </c>
      <c r="AB18" s="4">
        <f>AE18*(C8/F8)</f>
        <v>62803738.317757003</v>
      </c>
      <c r="AC18" s="4">
        <f>AE18*(D8/F8)</f>
        <v>146542056.07476634</v>
      </c>
      <c r="AD18" s="4">
        <f>AE18*(E8/F8)</f>
        <v>14654205.607476635</v>
      </c>
      <c r="AE18" s="9">
        <f>ROUNDUP(AF18,-6)</f>
        <v>224000000</v>
      </c>
      <c r="AF18" s="17">
        <f>AA18*0.92</f>
        <v>223560000</v>
      </c>
    </row>
    <row r="19" spans="1:32" x14ac:dyDescent="0.3">
      <c r="A19" s="20">
        <v>2</v>
      </c>
      <c r="B19" s="20">
        <v>112</v>
      </c>
      <c r="C19" s="4">
        <f t="shared" si="13"/>
        <v>116635514.01869158</v>
      </c>
      <c r="D19" s="4">
        <f t="shared" si="14"/>
        <v>272149532.71028036</v>
      </c>
      <c r="E19" s="4">
        <f t="shared" si="15"/>
        <v>27214953.271028034</v>
      </c>
      <c r="F19" s="9">
        <f t="shared" ref="F19:F22" si="25">ROUNDUP(G19,-6)</f>
        <v>416000000</v>
      </c>
      <c r="G19" s="17">
        <f>AE9*0.9</f>
        <v>415800000</v>
      </c>
      <c r="H19" s="4">
        <f t="shared" si="16"/>
        <v>105140186.91588785</v>
      </c>
      <c r="I19" s="4">
        <f t="shared" si="17"/>
        <v>245327102.8037383</v>
      </c>
      <c r="J19" s="4">
        <f t="shared" si="18"/>
        <v>24532710.28037383</v>
      </c>
      <c r="K19" s="9">
        <f t="shared" ref="K19:K22" si="26">ROUNDUP(L19,-6)</f>
        <v>375000000</v>
      </c>
      <c r="L19" s="17">
        <f t="shared" ref="L19:L22" si="27">F19*0.9</f>
        <v>374400000</v>
      </c>
      <c r="M19" s="4">
        <f>P19*(C9/F9)</f>
        <v>94766355.140186906</v>
      </c>
      <c r="N19" s="4">
        <f>P19*(D9/F9)</f>
        <v>221121495.32710278</v>
      </c>
      <c r="O19" s="4">
        <f>P19*(E9/F9)</f>
        <v>22112149.532710277</v>
      </c>
      <c r="P19" s="9">
        <f t="shared" ref="P19:P22" si="28">ROUNDUP(Q19,-6)</f>
        <v>338000000</v>
      </c>
      <c r="Q19" s="17">
        <f t="shared" ref="Q19:Q22" si="29">K19*0.9</f>
        <v>337500000</v>
      </c>
      <c r="R19" s="4">
        <f t="shared" si="19"/>
        <v>85514018.691588774</v>
      </c>
      <c r="S19" s="4">
        <f t="shared" si="20"/>
        <v>199532710.28037381</v>
      </c>
      <c r="T19" s="4">
        <f t="shared" si="21"/>
        <v>19953271.02803738</v>
      </c>
      <c r="U19" s="9">
        <f t="shared" ref="U19" si="30">ROUNDUP(V19,-6)</f>
        <v>305000000</v>
      </c>
      <c r="V19" s="17">
        <f t="shared" ref="V19:V22" si="31">P19*0.9</f>
        <v>304200000</v>
      </c>
      <c r="W19" s="4">
        <f t="shared" si="22"/>
        <v>77102803.738317743</v>
      </c>
      <c r="X19" s="4">
        <f t="shared" si="23"/>
        <v>179906542.05607477</v>
      </c>
      <c r="Y19" s="4">
        <f t="shared" si="24"/>
        <v>17990654.205607474</v>
      </c>
      <c r="Z19" s="9">
        <f t="shared" ref="Z19" si="32">ROUNDUP(AA19,-6)</f>
        <v>275000000</v>
      </c>
      <c r="AA19" s="17">
        <f t="shared" ref="AA19:AA22" si="33">U19*0.9</f>
        <v>274500000</v>
      </c>
      <c r="AB19" s="4">
        <f t="shared" ref="AB19:AB22" si="34">AE19*(C9/F9)</f>
        <v>70934579.439252332</v>
      </c>
      <c r="AC19" s="4">
        <f t="shared" ref="AC19:AC22" si="35">AE19*(D9/F9)</f>
        <v>165514018.69158879</v>
      </c>
      <c r="AD19" s="4">
        <f t="shared" ref="AD19:AD22" si="36">AE19*(E9/F9)</f>
        <v>16551401.869158877</v>
      </c>
      <c r="AE19" s="9">
        <f t="shared" ref="AE19" si="37">ROUNDUP(AF19,-6)</f>
        <v>253000000</v>
      </c>
      <c r="AF19" s="17">
        <f t="shared" ref="AF19:AF22" si="38">AA19*0.92</f>
        <v>252540000</v>
      </c>
    </row>
    <row r="20" spans="1:32" x14ac:dyDescent="0.3">
      <c r="A20" s="20">
        <v>3</v>
      </c>
      <c r="B20" s="20">
        <v>113</v>
      </c>
      <c r="C20" s="4">
        <f t="shared" si="13"/>
        <v>165981308.41121495</v>
      </c>
      <c r="D20" s="4">
        <f t="shared" si="14"/>
        <v>387289719.62616819</v>
      </c>
      <c r="E20" s="4">
        <f t="shared" si="15"/>
        <v>38728971.962616816</v>
      </c>
      <c r="F20" s="9">
        <f t="shared" si="25"/>
        <v>592000000</v>
      </c>
      <c r="G20" s="17">
        <f>AE10*0.9</f>
        <v>591300000</v>
      </c>
      <c r="H20" s="4">
        <f t="shared" si="16"/>
        <v>149439252.33644858</v>
      </c>
      <c r="I20" s="4">
        <f t="shared" si="17"/>
        <v>348691588.7850467</v>
      </c>
      <c r="J20" s="4">
        <f t="shared" si="18"/>
        <v>34869158.878504671</v>
      </c>
      <c r="K20" s="9">
        <f t="shared" si="26"/>
        <v>533000000</v>
      </c>
      <c r="L20" s="17">
        <f t="shared" si="27"/>
        <v>532800000</v>
      </c>
      <c r="M20" s="4">
        <f>P20*(C10/F10)</f>
        <v>134579439.25233644</v>
      </c>
      <c r="N20" s="4">
        <f>P20*(D10/F10)</f>
        <v>314018691.58878505</v>
      </c>
      <c r="O20" s="4">
        <f>P20*(E10/F10)</f>
        <v>31401869.158878502</v>
      </c>
      <c r="P20" s="9">
        <f t="shared" si="28"/>
        <v>480000000</v>
      </c>
      <c r="Q20" s="17">
        <f t="shared" si="29"/>
        <v>479700000</v>
      </c>
      <c r="R20" s="4">
        <f t="shared" si="19"/>
        <v>121121495.3271028</v>
      </c>
      <c r="S20" s="4">
        <f t="shared" si="20"/>
        <v>282616822.42990655</v>
      </c>
      <c r="T20" s="4">
        <f t="shared" si="21"/>
        <v>28261682.24299065</v>
      </c>
      <c r="U20" s="9">
        <f>ROUNDUP(V20,-6)</f>
        <v>432000000</v>
      </c>
      <c r="V20" s="17">
        <f t="shared" si="31"/>
        <v>432000000</v>
      </c>
      <c r="W20" s="4">
        <f t="shared" si="22"/>
        <v>109065420.56074765</v>
      </c>
      <c r="X20" s="4">
        <f t="shared" si="23"/>
        <v>254485981.30841121</v>
      </c>
      <c r="Y20" s="4">
        <f t="shared" si="24"/>
        <v>25448598.130841117</v>
      </c>
      <c r="Z20" s="9">
        <f>ROUNDUP(AA20,-6)</f>
        <v>389000000</v>
      </c>
      <c r="AA20" s="17">
        <f t="shared" si="33"/>
        <v>388800000</v>
      </c>
      <c r="AB20" s="4">
        <f t="shared" si="34"/>
        <v>100373831.77570093</v>
      </c>
      <c r="AC20" s="4">
        <f t="shared" si="35"/>
        <v>234205607.47663549</v>
      </c>
      <c r="AD20" s="4">
        <f t="shared" si="36"/>
        <v>23420560.74766355</v>
      </c>
      <c r="AE20" s="9">
        <f>ROUNDUP(AF20,-6)</f>
        <v>358000000</v>
      </c>
      <c r="AF20" s="17">
        <f t="shared" si="38"/>
        <v>357696000</v>
      </c>
    </row>
    <row r="21" spans="1:32" x14ac:dyDescent="0.3">
      <c r="A21" s="20">
        <v>4</v>
      </c>
      <c r="B21" s="20">
        <v>124</v>
      </c>
      <c r="C21" s="4">
        <f t="shared" si="13"/>
        <v>222056074.76635513</v>
      </c>
      <c r="D21" s="4">
        <f t="shared" si="14"/>
        <v>518130841.12149531</v>
      </c>
      <c r="E21" s="4">
        <f t="shared" si="15"/>
        <v>51813084.112149529</v>
      </c>
      <c r="F21" s="9">
        <f t="shared" si="25"/>
        <v>792000000</v>
      </c>
      <c r="G21" s="17">
        <f>AE11*0.9</f>
        <v>792000000</v>
      </c>
      <c r="H21" s="4">
        <f t="shared" si="16"/>
        <v>199906542.05607474</v>
      </c>
      <c r="I21" s="4">
        <f t="shared" si="17"/>
        <v>466448598.13084108</v>
      </c>
      <c r="J21" s="4">
        <f t="shared" si="18"/>
        <v>46644859.813084111</v>
      </c>
      <c r="K21" s="9">
        <f t="shared" si="26"/>
        <v>713000000</v>
      </c>
      <c r="L21" s="17">
        <f t="shared" si="27"/>
        <v>712800000</v>
      </c>
      <c r="M21" s="4">
        <f>P21*(C11/F11)</f>
        <v>179999999.99999997</v>
      </c>
      <c r="N21" s="4">
        <f>P21*(D11/F11)</f>
        <v>420000000</v>
      </c>
      <c r="O21" s="4">
        <f>P21*(E11/F11)</f>
        <v>41999999.999999993</v>
      </c>
      <c r="P21" s="9">
        <f t="shared" si="28"/>
        <v>642000000</v>
      </c>
      <c r="Q21" s="17">
        <f t="shared" si="29"/>
        <v>641700000</v>
      </c>
      <c r="R21" s="4">
        <f t="shared" si="19"/>
        <v>162056074.76635513</v>
      </c>
      <c r="S21" s="4">
        <f t="shared" si="20"/>
        <v>378130841.12149531</v>
      </c>
      <c r="T21" s="4">
        <f t="shared" si="21"/>
        <v>37813084.112149529</v>
      </c>
      <c r="U21" s="9">
        <f t="shared" ref="U21:U22" si="39">ROUNDUP(V21,-6)</f>
        <v>578000000</v>
      </c>
      <c r="V21" s="17">
        <f t="shared" si="31"/>
        <v>577800000</v>
      </c>
      <c r="W21" s="4">
        <f t="shared" si="22"/>
        <v>146074766.35514018</v>
      </c>
      <c r="X21" s="4">
        <f t="shared" si="23"/>
        <v>340841121.49532706</v>
      </c>
      <c r="Y21" s="4">
        <f t="shared" si="24"/>
        <v>34084112.149532706</v>
      </c>
      <c r="Z21" s="9">
        <f t="shared" ref="Z21:Z22" si="40">ROUNDUP(AA21,-6)</f>
        <v>521000000</v>
      </c>
      <c r="AA21" s="17">
        <f t="shared" si="33"/>
        <v>520200000</v>
      </c>
      <c r="AB21" s="4">
        <f t="shared" si="34"/>
        <v>134299065.42056075</v>
      </c>
      <c r="AC21" s="4">
        <f t="shared" si="35"/>
        <v>313364485.9813084</v>
      </c>
      <c r="AD21" s="4">
        <f t="shared" si="36"/>
        <v>31336448.598130837</v>
      </c>
      <c r="AE21" s="9">
        <f t="shared" ref="AE21:AE22" si="41">ROUNDUP(AF21,-6)</f>
        <v>479000000</v>
      </c>
      <c r="AF21" s="17">
        <f t="shared" si="38"/>
        <v>478584000</v>
      </c>
    </row>
    <row r="22" spans="1:32" x14ac:dyDescent="0.3">
      <c r="A22" s="20">
        <v>5</v>
      </c>
      <c r="B22" s="20">
        <v>125</v>
      </c>
      <c r="C22" s="4">
        <f t="shared" si="13"/>
        <v>89439252.336448595</v>
      </c>
      <c r="D22" s="4">
        <f t="shared" si="14"/>
        <v>208691588.78504673</v>
      </c>
      <c r="E22" s="4">
        <f t="shared" si="15"/>
        <v>20869158.878504671</v>
      </c>
      <c r="F22" s="9">
        <f t="shared" si="25"/>
        <v>319000000</v>
      </c>
      <c r="G22" s="17">
        <f>AE12*0.9</f>
        <v>318600000</v>
      </c>
      <c r="H22" s="4">
        <f t="shared" si="16"/>
        <v>80747663.551401868</v>
      </c>
      <c r="I22" s="4">
        <f t="shared" si="17"/>
        <v>188411214.95327103</v>
      </c>
      <c r="J22" s="4">
        <f t="shared" si="18"/>
        <v>18841121.4953271</v>
      </c>
      <c r="K22" s="9">
        <f t="shared" si="26"/>
        <v>288000000</v>
      </c>
      <c r="L22" s="17">
        <f t="shared" si="27"/>
        <v>287100000</v>
      </c>
      <c r="M22" s="4">
        <f>P22*(C12/F12)</f>
        <v>72897196.261682242</v>
      </c>
      <c r="N22" s="4">
        <f>P22*(D12/F12)</f>
        <v>170093457.94392523</v>
      </c>
      <c r="O22" s="4">
        <f>P22*(E12/F12)</f>
        <v>17009345.794392522</v>
      </c>
      <c r="P22" s="9">
        <f t="shared" si="28"/>
        <v>260000000</v>
      </c>
      <c r="Q22" s="17">
        <f t="shared" si="29"/>
        <v>259200000</v>
      </c>
      <c r="R22" s="4">
        <f t="shared" si="19"/>
        <v>65607476.635514013</v>
      </c>
      <c r="S22" s="4">
        <f t="shared" si="20"/>
        <v>153084112.14953271</v>
      </c>
      <c r="T22" s="4">
        <f t="shared" si="21"/>
        <v>15308411.21495327</v>
      </c>
      <c r="U22" s="9">
        <f t="shared" si="39"/>
        <v>234000000</v>
      </c>
      <c r="V22" s="17">
        <f t="shared" si="31"/>
        <v>234000000</v>
      </c>
      <c r="W22" s="4">
        <f t="shared" si="22"/>
        <v>59158878.504672892</v>
      </c>
      <c r="X22" s="4">
        <f t="shared" si="23"/>
        <v>138037383.17757007</v>
      </c>
      <c r="Y22" s="4">
        <f t="shared" si="24"/>
        <v>13803738.317757009</v>
      </c>
      <c r="Z22" s="9">
        <f t="shared" si="40"/>
        <v>211000000</v>
      </c>
      <c r="AA22" s="17">
        <f t="shared" si="33"/>
        <v>210600000</v>
      </c>
      <c r="AB22" s="4">
        <f t="shared" si="34"/>
        <v>54392523.364485979</v>
      </c>
      <c r="AC22" s="4">
        <f t="shared" si="35"/>
        <v>126915887.85046728</v>
      </c>
      <c r="AD22" s="4">
        <f t="shared" si="36"/>
        <v>12691588.785046728</v>
      </c>
      <c r="AE22" s="9">
        <f t="shared" si="41"/>
        <v>194000000</v>
      </c>
      <c r="AF22" s="17">
        <f t="shared" si="38"/>
        <v>193752000</v>
      </c>
    </row>
    <row r="23" spans="1:32" ht="17.25" thickBot="1" x14ac:dyDescent="0.35">
      <c r="A23" s="46" t="s">
        <v>5</v>
      </c>
      <c r="B23" s="47"/>
      <c r="C23" s="4">
        <f t="shared" si="13"/>
        <v>697289719.62616813</v>
      </c>
      <c r="D23" s="4">
        <f t="shared" si="14"/>
        <v>1627009345.7943923</v>
      </c>
      <c r="E23" s="4">
        <f t="shared" si="15"/>
        <v>162700934.57943922</v>
      </c>
      <c r="F23" s="14">
        <f>SUM(F18:F22)</f>
        <v>2487000000</v>
      </c>
      <c r="G23" s="18">
        <f>SUM(G18:G22)</f>
        <v>2484900000</v>
      </c>
      <c r="H23" s="4">
        <f t="shared" si="16"/>
        <v>628317757.00934577</v>
      </c>
      <c r="I23" s="4">
        <f t="shared" si="17"/>
        <v>1466074766.3551402</v>
      </c>
      <c r="J23" s="4">
        <f t="shared" si="18"/>
        <v>146607476.63551399</v>
      </c>
      <c r="K23" s="14">
        <f>SUM(K18:K22)</f>
        <v>2241000000</v>
      </c>
      <c r="L23" s="18">
        <f>SUM(L18:L22)</f>
        <v>2238300000</v>
      </c>
      <c r="M23" s="4">
        <f>P23*(H13/K13)</f>
        <v>566074766.35514009</v>
      </c>
      <c r="N23" s="4">
        <f>P23*(I13/K13)</f>
        <v>1320841121.495327</v>
      </c>
      <c r="O23" s="4">
        <f>P23*(J13/K13)</f>
        <v>132084113.59236261</v>
      </c>
      <c r="P23" s="10">
        <f>SUM(P18:P22)</f>
        <v>2019000000</v>
      </c>
      <c r="Q23" s="18">
        <f>SUM(Q18:Q22)</f>
        <v>2016900000</v>
      </c>
      <c r="R23" s="4">
        <f t="shared" si="19"/>
        <v>509999999.99999994</v>
      </c>
      <c r="S23" s="4">
        <f t="shared" si="20"/>
        <v>1190000000</v>
      </c>
      <c r="T23" s="4">
        <f t="shared" si="21"/>
        <v>118999999.99999999</v>
      </c>
      <c r="U23" s="14">
        <f>SUM(U18:U22)</f>
        <v>1819000000</v>
      </c>
      <c r="V23" s="18">
        <f>SUM(V18:V22)</f>
        <v>1817100000</v>
      </c>
      <c r="W23" s="4">
        <f t="shared" si="22"/>
        <v>459532710.28037381</v>
      </c>
      <c r="X23" s="4">
        <f t="shared" si="23"/>
        <v>1072242990.6542056</v>
      </c>
      <c r="Y23" s="4">
        <f t="shared" si="24"/>
        <v>107224299.06542055</v>
      </c>
      <c r="Z23" s="10">
        <f>SUM(Z18:Z22)</f>
        <v>1639000000</v>
      </c>
      <c r="AA23" s="18">
        <f>SUM(AA18:AA22)</f>
        <v>1637100000</v>
      </c>
      <c r="AB23" s="4">
        <f>AE23*(H13/K13)</f>
        <v>422803738.31775695</v>
      </c>
      <c r="AC23" s="4">
        <f>AE23*(I13/K13)</f>
        <v>986542056.07476628</v>
      </c>
      <c r="AD23" s="4">
        <f>AE23*(J13/K13)</f>
        <v>98654206.685132653</v>
      </c>
      <c r="AE23" s="10">
        <f>SUM(AE18:AE22)</f>
        <v>1508000000</v>
      </c>
      <c r="AF23" s="18">
        <f>SUM(AF18:AF22)</f>
        <v>1506132000</v>
      </c>
    </row>
    <row r="24" spans="1:32" x14ac:dyDescent="0.3">
      <c r="A24" s="31"/>
      <c r="B24" s="31"/>
      <c r="C24" s="32"/>
      <c r="D24" s="32"/>
      <c r="E24" s="32"/>
      <c r="F24" s="32"/>
      <c r="G24" s="37"/>
      <c r="H24" s="32"/>
      <c r="I24" s="32"/>
      <c r="J24" s="32"/>
      <c r="K24" s="33"/>
      <c r="L24" s="33"/>
      <c r="M24" s="32"/>
      <c r="N24" s="32"/>
      <c r="O24" s="34"/>
      <c r="P24" s="33"/>
      <c r="Q24" s="35"/>
      <c r="R24" s="34"/>
      <c r="S24" s="34"/>
      <c r="T24" s="34"/>
      <c r="U24" s="36"/>
      <c r="V24" s="35"/>
      <c r="W24" s="32"/>
      <c r="X24" s="32"/>
      <c r="Y24" s="32"/>
      <c r="Z24" s="33"/>
      <c r="AA24" s="35"/>
      <c r="AB24" s="34"/>
      <c r="AC24" s="34"/>
      <c r="AD24" s="34"/>
      <c r="AE24" s="36"/>
      <c r="AF24" s="35"/>
    </row>
    <row r="25" spans="1:32" ht="17.25" thickBot="1" x14ac:dyDescent="0.35"/>
    <row r="26" spans="1:32" x14ac:dyDescent="0.3">
      <c r="C26" s="21" t="s">
        <v>27</v>
      </c>
      <c r="D26" s="22" t="s">
        <v>24</v>
      </c>
      <c r="E26" s="22" t="s">
        <v>25</v>
      </c>
      <c r="F26" s="22" t="s">
        <v>19</v>
      </c>
      <c r="G26" s="22" t="s">
        <v>21</v>
      </c>
      <c r="H26" s="22" t="s">
        <v>23</v>
      </c>
      <c r="I26" s="22" t="s">
        <v>50</v>
      </c>
      <c r="J26" s="22" t="s">
        <v>52</v>
      </c>
      <c r="K26" s="22" t="s">
        <v>42</v>
      </c>
      <c r="L26" s="22" t="s">
        <v>40</v>
      </c>
      <c r="M26" s="22" t="s">
        <v>57</v>
      </c>
      <c r="N26" s="23" t="s">
        <v>58</v>
      </c>
    </row>
    <row r="27" spans="1:32" x14ac:dyDescent="0.3">
      <c r="C27" s="24">
        <v>111</v>
      </c>
      <c r="D27" s="29">
        <v>620000000</v>
      </c>
      <c r="E27" s="29">
        <v>558000000</v>
      </c>
      <c r="F27" s="29">
        <v>503000000</v>
      </c>
      <c r="G27" s="29">
        <v>453000000</v>
      </c>
      <c r="H27" s="29">
        <v>408000000</v>
      </c>
      <c r="I27" s="4">
        <v>368000000</v>
      </c>
      <c r="J27" s="4">
        <v>332000000</v>
      </c>
      <c r="K27" s="4">
        <v>299000000</v>
      </c>
      <c r="L27" s="4">
        <v>270000000</v>
      </c>
      <c r="M27" s="4">
        <v>243000000</v>
      </c>
      <c r="N27" s="25">
        <v>224000000</v>
      </c>
    </row>
    <row r="28" spans="1:32" x14ac:dyDescent="0.3">
      <c r="C28" s="24">
        <v>112</v>
      </c>
      <c r="D28" s="29">
        <v>703000000</v>
      </c>
      <c r="E28" s="29">
        <v>633000000</v>
      </c>
      <c r="F28" s="29">
        <v>570000000</v>
      </c>
      <c r="G28" s="29">
        <v>513000000</v>
      </c>
      <c r="H28" s="29">
        <v>462000000</v>
      </c>
      <c r="I28" s="4">
        <v>416000000</v>
      </c>
      <c r="J28" s="4">
        <v>375000000</v>
      </c>
      <c r="K28" s="4">
        <v>338000000</v>
      </c>
      <c r="L28" s="4">
        <v>305000000</v>
      </c>
      <c r="M28" s="4">
        <v>275000000</v>
      </c>
      <c r="N28" s="25">
        <v>253000000</v>
      </c>
    </row>
    <row r="29" spans="1:32" x14ac:dyDescent="0.3">
      <c r="C29" s="24">
        <v>113</v>
      </c>
      <c r="D29" s="29">
        <v>999999999.99999988</v>
      </c>
      <c r="E29" s="29">
        <v>900000000</v>
      </c>
      <c r="F29" s="29">
        <v>810000000</v>
      </c>
      <c r="G29" s="29">
        <v>729000000</v>
      </c>
      <c r="H29" s="29">
        <v>657000000</v>
      </c>
      <c r="I29" s="4">
        <v>592000000</v>
      </c>
      <c r="J29" s="4">
        <v>533000000</v>
      </c>
      <c r="K29" s="4">
        <v>480000000</v>
      </c>
      <c r="L29" s="4">
        <v>432000000</v>
      </c>
      <c r="M29" s="4">
        <v>389000000</v>
      </c>
      <c r="N29" s="25">
        <v>358000000</v>
      </c>
    </row>
    <row r="30" spans="1:32" x14ac:dyDescent="0.3">
      <c r="C30" s="59" t="s">
        <v>61</v>
      </c>
      <c r="D30" s="60">
        <f>SUM(D27:D29)</f>
        <v>2323000000</v>
      </c>
      <c r="E30" s="60">
        <f t="shared" ref="E30:N30" si="42">SUM(E27:E29)</f>
        <v>2091000000</v>
      </c>
      <c r="F30" s="60">
        <f t="shared" si="42"/>
        <v>1883000000</v>
      </c>
      <c r="G30" s="60">
        <f t="shared" si="42"/>
        <v>1695000000</v>
      </c>
      <c r="H30" s="60">
        <f t="shared" si="42"/>
        <v>1527000000</v>
      </c>
      <c r="I30" s="60">
        <f t="shared" si="42"/>
        <v>1376000000</v>
      </c>
      <c r="J30" s="60">
        <f t="shared" si="42"/>
        <v>1240000000</v>
      </c>
      <c r="K30" s="60">
        <f t="shared" si="42"/>
        <v>1117000000</v>
      </c>
      <c r="L30" s="60">
        <f t="shared" si="42"/>
        <v>1007000000</v>
      </c>
      <c r="M30" s="60">
        <f t="shared" si="42"/>
        <v>907000000</v>
      </c>
      <c r="N30" s="61">
        <f t="shared" si="42"/>
        <v>835000000</v>
      </c>
    </row>
    <row r="31" spans="1:32" x14ac:dyDescent="0.3">
      <c r="C31" s="24">
        <v>124</v>
      </c>
      <c r="D31" s="29">
        <v>1337999999.9999998</v>
      </c>
      <c r="E31" s="29">
        <v>1205000000</v>
      </c>
      <c r="F31" s="29">
        <v>1085000000</v>
      </c>
      <c r="G31" s="29">
        <v>977000000</v>
      </c>
      <c r="H31" s="29">
        <v>880000000</v>
      </c>
      <c r="I31" s="4">
        <v>792000000</v>
      </c>
      <c r="J31" s="4">
        <v>713000000</v>
      </c>
      <c r="K31" s="4">
        <v>642000000</v>
      </c>
      <c r="L31" s="4">
        <v>578000000</v>
      </c>
      <c r="M31" s="4">
        <v>521000000</v>
      </c>
      <c r="N31" s="25">
        <v>479000000</v>
      </c>
    </row>
    <row r="32" spans="1:32" x14ac:dyDescent="0.3">
      <c r="C32" s="24">
        <v>125</v>
      </c>
      <c r="D32" s="29">
        <v>537000000</v>
      </c>
      <c r="E32" s="29">
        <v>484000000</v>
      </c>
      <c r="F32" s="29">
        <v>436000000</v>
      </c>
      <c r="G32" s="29">
        <v>393000000</v>
      </c>
      <c r="H32" s="29">
        <v>354000000</v>
      </c>
      <c r="I32" s="4">
        <v>319000000</v>
      </c>
      <c r="J32" s="4">
        <v>288000000</v>
      </c>
      <c r="K32" s="4">
        <v>260000000</v>
      </c>
      <c r="L32" s="4">
        <v>234000000</v>
      </c>
      <c r="M32" s="4">
        <v>211000000</v>
      </c>
      <c r="N32" s="25">
        <v>194000000</v>
      </c>
    </row>
    <row r="33" spans="3:14" x14ac:dyDescent="0.3">
      <c r="C33" s="62" t="s">
        <v>62</v>
      </c>
      <c r="D33" s="63">
        <f>SUM(D31:D32)</f>
        <v>1874999999.9999998</v>
      </c>
      <c r="E33" s="63">
        <f t="shared" ref="E33:N33" si="43">SUM(E31:E32)</f>
        <v>1689000000</v>
      </c>
      <c r="F33" s="63">
        <f t="shared" si="43"/>
        <v>1521000000</v>
      </c>
      <c r="G33" s="63">
        <f t="shared" si="43"/>
        <v>1370000000</v>
      </c>
      <c r="H33" s="63">
        <f t="shared" si="43"/>
        <v>1234000000</v>
      </c>
      <c r="I33" s="63">
        <f t="shared" si="43"/>
        <v>1111000000</v>
      </c>
      <c r="J33" s="63">
        <f t="shared" si="43"/>
        <v>1001000000</v>
      </c>
      <c r="K33" s="63">
        <f t="shared" si="43"/>
        <v>902000000</v>
      </c>
      <c r="L33" s="63">
        <f t="shared" si="43"/>
        <v>812000000</v>
      </c>
      <c r="M33" s="63">
        <f t="shared" si="43"/>
        <v>732000000</v>
      </c>
      <c r="N33" s="64">
        <f t="shared" si="43"/>
        <v>673000000</v>
      </c>
    </row>
    <row r="34" spans="3:14" ht="17.25" thickBot="1" x14ac:dyDescent="0.35">
      <c r="C34" s="26" t="s">
        <v>26</v>
      </c>
      <c r="D34" s="27">
        <f>D30+D33</f>
        <v>4198000000</v>
      </c>
      <c r="E34" s="27">
        <f t="shared" ref="E34:N34" si="44">E30+E33</f>
        <v>3780000000</v>
      </c>
      <c r="F34" s="27">
        <f t="shared" si="44"/>
        <v>3404000000</v>
      </c>
      <c r="G34" s="27">
        <f t="shared" si="44"/>
        <v>3065000000</v>
      </c>
      <c r="H34" s="27">
        <f t="shared" si="44"/>
        <v>2761000000</v>
      </c>
      <c r="I34" s="27">
        <f t="shared" si="44"/>
        <v>2487000000</v>
      </c>
      <c r="J34" s="27">
        <f t="shared" si="44"/>
        <v>2241000000</v>
      </c>
      <c r="K34" s="27">
        <f t="shared" si="44"/>
        <v>2019000000</v>
      </c>
      <c r="L34" s="27">
        <f t="shared" si="44"/>
        <v>1819000000</v>
      </c>
      <c r="M34" s="27">
        <f t="shared" si="44"/>
        <v>1639000000</v>
      </c>
      <c r="N34" s="28">
        <f t="shared" si="44"/>
        <v>1508000000</v>
      </c>
    </row>
    <row r="36" spans="3:14" x14ac:dyDescent="0.3"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3:14" x14ac:dyDescent="0.3"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3:14" x14ac:dyDescent="0.3"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3:14" x14ac:dyDescent="0.3"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3:14" x14ac:dyDescent="0.3">
      <c r="E40" s="43"/>
      <c r="F40" s="43"/>
      <c r="G40" s="43"/>
      <c r="H40" s="43"/>
      <c r="I40" s="43"/>
      <c r="J40" s="43"/>
      <c r="K40" s="43"/>
      <c r="L40" s="43"/>
      <c r="M40" s="43"/>
      <c r="N40" s="43"/>
    </row>
    <row r="41" spans="3:14" x14ac:dyDescent="0.3">
      <c r="E41" s="43"/>
    </row>
  </sheetData>
  <mergeCells count="15">
    <mergeCell ref="R16:V16"/>
    <mergeCell ref="W16:AA16"/>
    <mergeCell ref="AB16:AF16"/>
    <mergeCell ref="A13:B13"/>
    <mergeCell ref="M6:Q6"/>
    <mergeCell ref="R6:V6"/>
    <mergeCell ref="W6:AA6"/>
    <mergeCell ref="AB6:AF6"/>
    <mergeCell ref="C6:F6"/>
    <mergeCell ref="H6:L6"/>
    <mergeCell ref="A6:B6"/>
    <mergeCell ref="A23:B23"/>
    <mergeCell ref="C16:G16"/>
    <mergeCell ref="H16:L16"/>
    <mergeCell ref="M16:Q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DTS-STAFF</dc:creator>
  <cp:lastModifiedBy>DTS-STAFF</cp:lastModifiedBy>
  <dcterms:created xsi:type="dcterms:W3CDTF">2024-05-21T05:16:42Z</dcterms:created>
  <dcterms:modified xsi:type="dcterms:W3CDTF">2026-02-10T03:36:53Z</dcterms:modified>
</cp:coreProperties>
</file>